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Doplň. ukaz. 6_2016 " sheetId="1" r:id="rId1"/>
    <sheet name="Město_příjmy " sheetId="4" r:id="rId2"/>
    <sheet name="Město_výdaje" sheetId="5" r:id="rId3"/>
    <sheet name="Rezerva OEK" sheetId="10" r:id="rId4"/>
    <sheet name="Přebytky min.let" sheetId="11" r:id="rId5"/>
    <sheet name="Domov seniorů" sheetId="7" r:id="rId6"/>
    <sheet name="Tereza" sheetId="6" r:id="rId7"/>
    <sheet name="Muzeum" sheetId="8" r:id="rId8"/>
    <sheet name="Knihovna" sheetId="9" r:id="rId9"/>
    <sheet name="MŠ Břetislavova" sheetId="12" r:id="rId10"/>
    <sheet name="MŠ Hřbitovní" sheetId="13" r:id="rId11"/>
    <sheet name="MŠ Na Valtické" sheetId="14" r:id="rId12"/>
    <sheet name="MŠ U Splavu" sheetId="15" r:id="rId13"/>
    <sheet name="MŠ Okružní" sheetId="16" r:id="rId14"/>
    <sheet name="MŠ Osvobození" sheetId="17" r:id="rId15"/>
    <sheet name="ZŠ Komenského" sheetId="18" r:id="rId16"/>
    <sheet name="ZŠ Kpt.Nálepky" sheetId="19" r:id="rId17"/>
    <sheet name="ZŠ Kupkova" sheetId="20" r:id="rId18"/>
    <sheet name="ZŠ Na Valtické" sheetId="21" r:id="rId19"/>
    <sheet name="ZŠ Slovácká" sheetId="22" r:id="rId20"/>
    <sheet name="ZŠ J.Noháče" sheetId="23" r:id="rId21"/>
    <sheet name="ZUŠ" sheetId="24" r:id="rId22"/>
  </sheets>
  <calcPr calcId="125725"/>
</workbook>
</file>

<file path=xl/calcChain.xml><?xml version="1.0" encoding="utf-8"?>
<calcChain xmlns="http://schemas.openxmlformats.org/spreadsheetml/2006/main">
  <c r="C33" i="11"/>
  <c r="C34" s="1"/>
  <c r="C105" s="1"/>
  <c r="C110" s="1"/>
  <c r="C119" s="1"/>
  <c r="F27"/>
  <c r="D27"/>
  <c r="D30" s="1"/>
  <c r="C10" i="10"/>
  <c r="C17" s="1"/>
  <c r="C80" s="1"/>
  <c r="C91" s="1"/>
  <c r="C103" s="1"/>
  <c r="C109" s="1"/>
  <c r="X43" i="24"/>
  <c r="O43"/>
  <c r="L43"/>
  <c r="H43"/>
  <c r="E43"/>
  <c r="X41"/>
  <c r="W41"/>
  <c r="W44" s="1"/>
  <c r="W45" s="1"/>
  <c r="V41"/>
  <c r="V44" s="1"/>
  <c r="V45" s="1"/>
  <c r="O41"/>
  <c r="N41"/>
  <c r="N44" s="1"/>
  <c r="N45" s="1"/>
  <c r="M41"/>
  <c r="M44" s="1"/>
  <c r="M45" s="1"/>
  <c r="L41"/>
  <c r="J41"/>
  <c r="J43" s="1"/>
  <c r="I41"/>
  <c r="I44" s="1"/>
  <c r="I45" s="1"/>
  <c r="H41"/>
  <c r="G41"/>
  <c r="G44" s="1"/>
  <c r="G45" s="1"/>
  <c r="F41"/>
  <c r="F44" s="1"/>
  <c r="F45" s="1"/>
  <c r="E41"/>
  <c r="D41"/>
  <c r="D44" s="1"/>
  <c r="D45" s="1"/>
  <c r="P40"/>
  <c r="S40" s="1"/>
  <c r="T40" s="1"/>
  <c r="P39"/>
  <c r="S39" s="1"/>
  <c r="T39" s="1"/>
  <c r="P38"/>
  <c r="S38" s="1"/>
  <c r="T38" s="1"/>
  <c r="P37"/>
  <c r="S37" s="1"/>
  <c r="T37" s="1"/>
  <c r="P36"/>
  <c r="S36" s="1"/>
  <c r="X35"/>
  <c r="X44" s="1"/>
  <c r="X45" s="1"/>
  <c r="W35"/>
  <c r="V35"/>
  <c r="P35"/>
  <c r="O35"/>
  <c r="S35" s="1"/>
  <c r="T35" s="1"/>
  <c r="N35"/>
  <c r="M35"/>
  <c r="L35"/>
  <c r="L44" s="1"/>
  <c r="L45" s="1"/>
  <c r="J35"/>
  <c r="I35"/>
  <c r="H35"/>
  <c r="H44" s="1"/>
  <c r="H45" s="1"/>
  <c r="G35"/>
  <c r="F35"/>
  <c r="E35"/>
  <c r="E44" s="1"/>
  <c r="E45" s="1"/>
  <c r="D35"/>
  <c r="T34"/>
  <c r="S34"/>
  <c r="P34"/>
  <c r="T33"/>
  <c r="S33"/>
  <c r="P33"/>
  <c r="T32"/>
  <c r="S32"/>
  <c r="P32"/>
  <c r="T31"/>
  <c r="S31"/>
  <c r="P31"/>
  <c r="T30"/>
  <c r="S30"/>
  <c r="P30"/>
  <c r="T29"/>
  <c r="S29"/>
  <c r="P29"/>
  <c r="T28"/>
  <c r="S28"/>
  <c r="P28"/>
  <c r="T27"/>
  <c r="S27"/>
  <c r="P27"/>
  <c r="T26"/>
  <c r="S26"/>
  <c r="P26"/>
  <c r="T25"/>
  <c r="S25"/>
  <c r="P25"/>
  <c r="S24"/>
  <c r="P24"/>
  <c r="N24"/>
  <c r="T24" s="1"/>
  <c r="M24"/>
  <c r="S23"/>
  <c r="T23" s="1"/>
  <c r="P23"/>
  <c r="S22"/>
  <c r="T22" s="1"/>
  <c r="P22"/>
  <c r="N22"/>
  <c r="M22"/>
  <c r="P21"/>
  <c r="P20"/>
  <c r="P19"/>
  <c r="P18"/>
  <c r="P17"/>
  <c r="X16"/>
  <c r="W16"/>
  <c r="V16"/>
  <c r="O16"/>
  <c r="L16"/>
  <c r="K16"/>
  <c r="J16"/>
  <c r="I16"/>
  <c r="H16"/>
  <c r="P15"/>
  <c r="P14"/>
  <c r="P13"/>
  <c r="P16" s="1"/>
  <c r="P12"/>
  <c r="P11"/>
  <c r="P10"/>
  <c r="P9"/>
  <c r="D33" i="11" l="1"/>
  <c r="F30"/>
  <c r="S41" i="24"/>
  <c r="T41" s="1"/>
  <c r="T36"/>
  <c r="P41"/>
  <c r="D43"/>
  <c r="G43"/>
  <c r="N43"/>
  <c r="W43"/>
  <c r="O44"/>
  <c r="F43"/>
  <c r="I43"/>
  <c r="M43"/>
  <c r="V43"/>
  <c r="J44"/>
  <c r="J45" s="1"/>
  <c r="D34" i="11" l="1"/>
  <c r="F33"/>
  <c r="P44" i="24"/>
  <c r="P45" s="1"/>
  <c r="P43"/>
  <c r="S43" s="1"/>
  <c r="T43" s="1"/>
  <c r="O45"/>
  <c r="D105" i="11" l="1"/>
  <c r="F34"/>
  <c r="S44" i="24"/>
  <c r="T44" s="1"/>
  <c r="S45"/>
  <c r="T45" s="1"/>
  <c r="D110" i="11" l="1"/>
  <c r="F105"/>
  <c r="W43" i="23"/>
  <c r="N43"/>
  <c r="J43"/>
  <c r="G43"/>
  <c r="D43"/>
  <c r="X41"/>
  <c r="X43" s="1"/>
  <c r="W41"/>
  <c r="W44" s="1"/>
  <c r="W45" s="1"/>
  <c r="V41"/>
  <c r="V44" s="1"/>
  <c r="V45" s="1"/>
  <c r="P41"/>
  <c r="O41"/>
  <c r="O43" s="1"/>
  <c r="N41"/>
  <c r="N44" s="1"/>
  <c r="N45" s="1"/>
  <c r="M41"/>
  <c r="M44" s="1"/>
  <c r="M45" s="1"/>
  <c r="L41"/>
  <c r="L43" s="1"/>
  <c r="J41"/>
  <c r="J44" s="1"/>
  <c r="J45" s="1"/>
  <c r="I41"/>
  <c r="I44" s="1"/>
  <c r="I45" s="1"/>
  <c r="H41"/>
  <c r="H43" s="1"/>
  <c r="G41"/>
  <c r="G44" s="1"/>
  <c r="G45" s="1"/>
  <c r="F41"/>
  <c r="F44" s="1"/>
  <c r="F45" s="1"/>
  <c r="E41"/>
  <c r="E43" s="1"/>
  <c r="D41"/>
  <c r="D44" s="1"/>
  <c r="D45" s="1"/>
  <c r="T40"/>
  <c r="S40"/>
  <c r="P40"/>
  <c r="T39"/>
  <c r="S39"/>
  <c r="P39"/>
  <c r="T38"/>
  <c r="S38"/>
  <c r="P38"/>
  <c r="T37"/>
  <c r="S37"/>
  <c r="P37"/>
  <c r="T36"/>
  <c r="S36"/>
  <c r="P36"/>
  <c r="X35"/>
  <c r="X44" s="1"/>
  <c r="X45" s="1"/>
  <c r="W35"/>
  <c r="V35"/>
  <c r="O35"/>
  <c r="O44" s="1"/>
  <c r="N35"/>
  <c r="M35"/>
  <c r="L35"/>
  <c r="L44" s="1"/>
  <c r="L45" s="1"/>
  <c r="J35"/>
  <c r="I35"/>
  <c r="H35"/>
  <c r="H44" s="1"/>
  <c r="H45" s="1"/>
  <c r="G35"/>
  <c r="F35"/>
  <c r="E35"/>
  <c r="E44" s="1"/>
  <c r="E45" s="1"/>
  <c r="D35"/>
  <c r="S34"/>
  <c r="T34" s="1"/>
  <c r="P34"/>
  <c r="S33"/>
  <c r="T33" s="1"/>
  <c r="P33"/>
  <c r="S32"/>
  <c r="T32" s="1"/>
  <c r="P32"/>
  <c r="S31"/>
  <c r="T31" s="1"/>
  <c r="P31"/>
  <c r="S30"/>
  <c r="T30" s="1"/>
  <c r="P30"/>
  <c r="S29"/>
  <c r="T29" s="1"/>
  <c r="P29"/>
  <c r="S28"/>
  <c r="T28" s="1"/>
  <c r="P28"/>
  <c r="S27"/>
  <c r="T27" s="1"/>
  <c r="P27"/>
  <c r="S26"/>
  <c r="T26" s="1"/>
  <c r="P26"/>
  <c r="S25"/>
  <c r="T25" s="1"/>
  <c r="P25"/>
  <c r="P35" s="1"/>
  <c r="S24"/>
  <c r="T24" s="1"/>
  <c r="P24"/>
  <c r="N24"/>
  <c r="M24"/>
  <c r="P23"/>
  <c r="S23" s="1"/>
  <c r="T23" s="1"/>
  <c r="P22"/>
  <c r="S22" s="1"/>
  <c r="T22" s="1"/>
  <c r="N22"/>
  <c r="M22"/>
  <c r="P21"/>
  <c r="P20"/>
  <c r="P19"/>
  <c r="P18"/>
  <c r="P17"/>
  <c r="X16"/>
  <c r="W16"/>
  <c r="V16"/>
  <c r="O16"/>
  <c r="L16"/>
  <c r="K16"/>
  <c r="J16"/>
  <c r="I16"/>
  <c r="H16"/>
  <c r="P15"/>
  <c r="P14"/>
  <c r="P13"/>
  <c r="P12"/>
  <c r="P11"/>
  <c r="P16" s="1"/>
  <c r="P10"/>
  <c r="P9"/>
  <c r="D119" i="11" l="1"/>
  <c r="F119" s="1"/>
  <c r="F110"/>
  <c r="S43" i="23"/>
  <c r="T43" s="1"/>
  <c r="O45"/>
  <c r="S45" s="1"/>
  <c r="T45" s="1"/>
  <c r="P44"/>
  <c r="P45" s="1"/>
  <c r="S35"/>
  <c r="T35" s="1"/>
  <c r="F43"/>
  <c r="I43"/>
  <c r="M43"/>
  <c r="P43"/>
  <c r="V43"/>
  <c r="S41"/>
  <c r="T41" s="1"/>
  <c r="S44" l="1"/>
  <c r="T44" s="1"/>
  <c r="W43" i="22"/>
  <c r="N43"/>
  <c r="J43"/>
  <c r="G43"/>
  <c r="F43"/>
  <c r="D43"/>
  <c r="X41"/>
  <c r="X44" s="1"/>
  <c r="X45" s="1"/>
  <c r="W41"/>
  <c r="V41"/>
  <c r="V44" s="1"/>
  <c r="V45" s="1"/>
  <c r="P41"/>
  <c r="O41"/>
  <c r="O44" s="1"/>
  <c r="N41"/>
  <c r="M41"/>
  <c r="M44" s="1"/>
  <c r="M45" s="1"/>
  <c r="L41"/>
  <c r="L44" s="1"/>
  <c r="L45" s="1"/>
  <c r="J41"/>
  <c r="I41"/>
  <c r="I44" s="1"/>
  <c r="I45" s="1"/>
  <c r="H41"/>
  <c r="H44" s="1"/>
  <c r="H45" s="1"/>
  <c r="G41"/>
  <c r="E41"/>
  <c r="E44" s="1"/>
  <c r="E45" s="1"/>
  <c r="D41"/>
  <c r="D44" s="1"/>
  <c r="D45" s="1"/>
  <c r="S40"/>
  <c r="T40" s="1"/>
  <c r="P40"/>
  <c r="S39"/>
  <c r="T39" s="1"/>
  <c r="P39"/>
  <c r="S38"/>
  <c r="T38" s="1"/>
  <c r="P38"/>
  <c r="S37"/>
  <c r="T37" s="1"/>
  <c r="P37"/>
  <c r="S36"/>
  <c r="T36" s="1"/>
  <c r="P36"/>
  <c r="X35"/>
  <c r="W35"/>
  <c r="W44" s="1"/>
  <c r="W45" s="1"/>
  <c r="V35"/>
  <c r="O35"/>
  <c r="N35"/>
  <c r="N44" s="1"/>
  <c r="N45" s="1"/>
  <c r="M35"/>
  <c r="L35"/>
  <c r="J35"/>
  <c r="J44" s="1"/>
  <c r="J45" s="1"/>
  <c r="I35"/>
  <c r="H35"/>
  <c r="G35"/>
  <c r="G44" s="1"/>
  <c r="G45" s="1"/>
  <c r="F35"/>
  <c r="F44" s="1"/>
  <c r="F45" s="1"/>
  <c r="E35"/>
  <c r="D35"/>
  <c r="P34"/>
  <c r="S34" s="1"/>
  <c r="T34" s="1"/>
  <c r="P33"/>
  <c r="S33" s="1"/>
  <c r="T33" s="1"/>
  <c r="P32"/>
  <c r="S32" s="1"/>
  <c r="T32" s="1"/>
  <c r="P31"/>
  <c r="S31" s="1"/>
  <c r="T31" s="1"/>
  <c r="P30"/>
  <c r="S30" s="1"/>
  <c r="T30" s="1"/>
  <c r="P29"/>
  <c r="S29" s="1"/>
  <c r="T29" s="1"/>
  <c r="P28"/>
  <c r="S28" s="1"/>
  <c r="T28" s="1"/>
  <c r="P27"/>
  <c r="S27" s="1"/>
  <c r="T27" s="1"/>
  <c r="P26"/>
  <c r="S26" s="1"/>
  <c r="T26" s="1"/>
  <c r="P25"/>
  <c r="S25" s="1"/>
  <c r="T25" s="1"/>
  <c r="P24"/>
  <c r="S24" s="1"/>
  <c r="T24" s="1"/>
  <c r="N24"/>
  <c r="M24"/>
  <c r="T23"/>
  <c r="S23"/>
  <c r="P23"/>
  <c r="S22"/>
  <c r="P22"/>
  <c r="M22"/>
  <c r="T22" s="1"/>
  <c r="P21"/>
  <c r="K21"/>
  <c r="P20"/>
  <c r="K20"/>
  <c r="P19"/>
  <c r="K19"/>
  <c r="P18"/>
  <c r="K18"/>
  <c r="P17"/>
  <c r="K17"/>
  <c r="X16"/>
  <c r="W16"/>
  <c r="V16"/>
  <c r="O16"/>
  <c r="L16"/>
  <c r="K16"/>
  <c r="J16"/>
  <c r="I16"/>
  <c r="H16"/>
  <c r="P15"/>
  <c r="K15"/>
  <c r="P14"/>
  <c r="K14"/>
  <c r="P13"/>
  <c r="K13"/>
  <c r="P12"/>
  <c r="K12"/>
  <c r="P11"/>
  <c r="P16" s="1"/>
  <c r="K11"/>
  <c r="P10"/>
  <c r="K10"/>
  <c r="P9"/>
  <c r="K9"/>
  <c r="O45" l="1"/>
  <c r="P35"/>
  <c r="S35" s="1"/>
  <c r="T35" s="1"/>
  <c r="I43"/>
  <c r="M43"/>
  <c r="P43"/>
  <c r="V43"/>
  <c r="S41"/>
  <c r="T41" s="1"/>
  <c r="E43"/>
  <c r="H43"/>
  <c r="L43"/>
  <c r="O43"/>
  <c r="S43" s="1"/>
  <c r="T43" s="1"/>
  <c r="X43"/>
  <c r="P44" l="1"/>
  <c r="P45" l="1"/>
  <c r="S45" s="1"/>
  <c r="T45" s="1"/>
  <c r="S44"/>
  <c r="T44" s="1"/>
  <c r="X43" i="21" l="1"/>
  <c r="O43"/>
  <c r="L43"/>
  <c r="H43"/>
  <c r="E43"/>
  <c r="X41"/>
  <c r="W41"/>
  <c r="W44" s="1"/>
  <c r="W45" s="1"/>
  <c r="V41"/>
  <c r="V44" s="1"/>
  <c r="V45" s="1"/>
  <c r="O41"/>
  <c r="N41"/>
  <c r="N44" s="1"/>
  <c r="N45" s="1"/>
  <c r="M41"/>
  <c r="M44" s="1"/>
  <c r="M45" s="1"/>
  <c r="L41"/>
  <c r="J41"/>
  <c r="J43" s="1"/>
  <c r="I41"/>
  <c r="I44" s="1"/>
  <c r="I45" s="1"/>
  <c r="H41"/>
  <c r="G41"/>
  <c r="G44" s="1"/>
  <c r="G45" s="1"/>
  <c r="F41"/>
  <c r="F44" s="1"/>
  <c r="F45" s="1"/>
  <c r="E41"/>
  <c r="D41"/>
  <c r="D44" s="1"/>
  <c r="D45" s="1"/>
  <c r="P40"/>
  <c r="S40" s="1"/>
  <c r="T40" s="1"/>
  <c r="P39"/>
  <c r="S39" s="1"/>
  <c r="T39" s="1"/>
  <c r="P38"/>
  <c r="S38" s="1"/>
  <c r="T38" s="1"/>
  <c r="P37"/>
  <c r="S37" s="1"/>
  <c r="T37" s="1"/>
  <c r="P36"/>
  <c r="S36" s="1"/>
  <c r="T36" s="1"/>
  <c r="X35"/>
  <c r="X44" s="1"/>
  <c r="X45" s="1"/>
  <c r="W35"/>
  <c r="V35"/>
  <c r="P35"/>
  <c r="O35"/>
  <c r="S35" s="1"/>
  <c r="T35" s="1"/>
  <c r="N35"/>
  <c r="M35"/>
  <c r="M22" s="1"/>
  <c r="L35"/>
  <c r="L44" s="1"/>
  <c r="L45" s="1"/>
  <c r="J35"/>
  <c r="I35"/>
  <c r="H35"/>
  <c r="H44" s="1"/>
  <c r="H45" s="1"/>
  <c r="F35"/>
  <c r="E35"/>
  <c r="E44" s="1"/>
  <c r="E45" s="1"/>
  <c r="D35"/>
  <c r="S34"/>
  <c r="T34" s="1"/>
  <c r="P34"/>
  <c r="S33"/>
  <c r="T33" s="1"/>
  <c r="P33"/>
  <c r="S32"/>
  <c r="T32" s="1"/>
  <c r="P32"/>
  <c r="S31"/>
  <c r="T31" s="1"/>
  <c r="P31"/>
  <c r="S30"/>
  <c r="T30" s="1"/>
  <c r="P30"/>
  <c r="S29"/>
  <c r="T29" s="1"/>
  <c r="P29"/>
  <c r="S28"/>
  <c r="T28" s="1"/>
  <c r="P28"/>
  <c r="S27"/>
  <c r="T27" s="1"/>
  <c r="P27"/>
  <c r="S26"/>
  <c r="T26" s="1"/>
  <c r="P26"/>
  <c r="S25"/>
  <c r="T25" s="1"/>
  <c r="P25"/>
  <c r="S24"/>
  <c r="T24" s="1"/>
  <c r="P24"/>
  <c r="N24"/>
  <c r="M24"/>
  <c r="P23"/>
  <c r="S23" s="1"/>
  <c r="T23" s="1"/>
  <c r="P22"/>
  <c r="S22" s="1"/>
  <c r="T22" s="1"/>
  <c r="P21"/>
  <c r="K21"/>
  <c r="P20"/>
  <c r="K20"/>
  <c r="P19"/>
  <c r="K19"/>
  <c r="P18"/>
  <c r="K18"/>
  <c r="P17"/>
  <c r="K17"/>
  <c r="X16"/>
  <c r="W16"/>
  <c r="V16"/>
  <c r="O16"/>
  <c r="L16"/>
  <c r="J16"/>
  <c r="I16"/>
  <c r="H16"/>
  <c r="P15"/>
  <c r="K15"/>
  <c r="P14"/>
  <c r="K14"/>
  <c r="P13"/>
  <c r="K13"/>
  <c r="K16" s="1"/>
  <c r="P12"/>
  <c r="K12"/>
  <c r="P11"/>
  <c r="P16" s="1"/>
  <c r="K11"/>
  <c r="P10"/>
  <c r="K10"/>
  <c r="P9"/>
  <c r="K9"/>
  <c r="P41" l="1"/>
  <c r="D43"/>
  <c r="G43"/>
  <c r="N43"/>
  <c r="W43"/>
  <c r="O44"/>
  <c r="F43"/>
  <c r="I43"/>
  <c r="M43"/>
  <c r="V43"/>
  <c r="J44"/>
  <c r="J45" s="1"/>
  <c r="O45" l="1"/>
  <c r="S45" s="1"/>
  <c r="T45" s="1"/>
  <c r="S44"/>
  <c r="T44" s="1"/>
  <c r="P44"/>
  <c r="P45" s="1"/>
  <c r="S41"/>
  <c r="T41" s="1"/>
  <c r="P43"/>
  <c r="S43" s="1"/>
  <c r="T43" s="1"/>
  <c r="W43" i="20" l="1"/>
  <c r="N43"/>
  <c r="R43" s="1"/>
  <c r="K43"/>
  <c r="F43"/>
  <c r="C43"/>
  <c r="W41"/>
  <c r="V41"/>
  <c r="V44" s="1"/>
  <c r="V45" s="1"/>
  <c r="U41"/>
  <c r="U43" s="1"/>
  <c r="R41"/>
  <c r="S41" s="1"/>
  <c r="O41"/>
  <c r="O43" s="1"/>
  <c r="N41"/>
  <c r="M41"/>
  <c r="L41"/>
  <c r="L43" s="1"/>
  <c r="K41"/>
  <c r="H41"/>
  <c r="H44" s="1"/>
  <c r="H45" s="1"/>
  <c r="G41"/>
  <c r="G43" s="1"/>
  <c r="F41"/>
  <c r="E41"/>
  <c r="E44" s="1"/>
  <c r="E45" s="1"/>
  <c r="D41"/>
  <c r="D43" s="1"/>
  <c r="C41"/>
  <c r="S40"/>
  <c r="R40"/>
  <c r="O40"/>
  <c r="S39"/>
  <c r="R39"/>
  <c r="O39"/>
  <c r="S38"/>
  <c r="R38"/>
  <c r="O38"/>
  <c r="S37"/>
  <c r="R37"/>
  <c r="O37"/>
  <c r="S36"/>
  <c r="R36"/>
  <c r="O36"/>
  <c r="W35"/>
  <c r="W44" s="1"/>
  <c r="W45" s="1"/>
  <c r="V35"/>
  <c r="U35"/>
  <c r="N35"/>
  <c r="N44" s="1"/>
  <c r="L35"/>
  <c r="K35"/>
  <c r="K44" s="1"/>
  <c r="K45" s="1"/>
  <c r="H35"/>
  <c r="G35"/>
  <c r="F35"/>
  <c r="F44" s="1"/>
  <c r="F45" s="1"/>
  <c r="E35"/>
  <c r="D35"/>
  <c r="C35"/>
  <c r="C44" s="1"/>
  <c r="C45" s="1"/>
  <c r="O34"/>
  <c r="R34" s="1"/>
  <c r="S34" s="1"/>
  <c r="O33"/>
  <c r="R33" s="1"/>
  <c r="S33" s="1"/>
  <c r="O32"/>
  <c r="R32" s="1"/>
  <c r="S32" s="1"/>
  <c r="O31"/>
  <c r="R31" s="1"/>
  <c r="S31" s="1"/>
  <c r="O30"/>
  <c r="R30" s="1"/>
  <c r="S30" s="1"/>
  <c r="M30"/>
  <c r="M35" s="1"/>
  <c r="M22" s="1"/>
  <c r="R29"/>
  <c r="S29" s="1"/>
  <c r="O29"/>
  <c r="R28"/>
  <c r="S28" s="1"/>
  <c r="O28"/>
  <c r="R27"/>
  <c r="S27" s="1"/>
  <c r="O27"/>
  <c r="R26"/>
  <c r="S26" s="1"/>
  <c r="O26"/>
  <c r="R25"/>
  <c r="S25" s="1"/>
  <c r="O25"/>
  <c r="O35" s="1"/>
  <c r="R24"/>
  <c r="S24" s="1"/>
  <c r="O24"/>
  <c r="R23"/>
  <c r="S23" s="1"/>
  <c r="O23"/>
  <c r="R22"/>
  <c r="S22" s="1"/>
  <c r="O22"/>
  <c r="L22"/>
  <c r="O21"/>
  <c r="J21"/>
  <c r="O20"/>
  <c r="J20"/>
  <c r="O19"/>
  <c r="J19"/>
  <c r="O18"/>
  <c r="J18"/>
  <c r="O17"/>
  <c r="J17"/>
  <c r="W16"/>
  <c r="V16"/>
  <c r="U16"/>
  <c r="N16"/>
  <c r="K16"/>
  <c r="I16"/>
  <c r="H16"/>
  <c r="G16"/>
  <c r="O15"/>
  <c r="J15"/>
  <c r="O14"/>
  <c r="J14"/>
  <c r="O13"/>
  <c r="J13"/>
  <c r="O12"/>
  <c r="J12"/>
  <c r="O11"/>
  <c r="O16" s="1"/>
  <c r="J11"/>
  <c r="J16" s="1"/>
  <c r="O10"/>
  <c r="J10"/>
  <c r="O9"/>
  <c r="J9"/>
  <c r="N45" l="1"/>
  <c r="R45" s="1"/>
  <c r="S45" s="1"/>
  <c r="M44"/>
  <c r="M45" s="1"/>
  <c r="R35"/>
  <c r="S35" s="1"/>
  <c r="E43"/>
  <c r="H43"/>
  <c r="M43"/>
  <c r="S43" s="1"/>
  <c r="V43"/>
  <c r="D44"/>
  <c r="D45" s="1"/>
  <c r="G44"/>
  <c r="G45" s="1"/>
  <c r="L44"/>
  <c r="L45" s="1"/>
  <c r="O44"/>
  <c r="O45" s="1"/>
  <c r="U44"/>
  <c r="U45" s="1"/>
  <c r="R44" l="1"/>
  <c r="S44" s="1"/>
  <c r="J45" i="19" l="1"/>
  <c r="X43"/>
  <c r="W43"/>
  <c r="O43"/>
  <c r="N43"/>
  <c r="L43"/>
  <c r="J43"/>
  <c r="H43"/>
  <c r="G43"/>
  <c r="E43"/>
  <c r="D43"/>
  <c r="X41"/>
  <c r="X44" s="1"/>
  <c r="X45" s="1"/>
  <c r="W41"/>
  <c r="W44" s="1"/>
  <c r="W45" s="1"/>
  <c r="V41"/>
  <c r="V43" s="1"/>
  <c r="P41"/>
  <c r="P43" s="1"/>
  <c r="S43" s="1"/>
  <c r="T43" s="1"/>
  <c r="O41"/>
  <c r="O44" s="1"/>
  <c r="N41"/>
  <c r="N44" s="1"/>
  <c r="N45" s="1"/>
  <c r="M41"/>
  <c r="M43" s="1"/>
  <c r="L41"/>
  <c r="L44" s="1"/>
  <c r="L45" s="1"/>
  <c r="J41"/>
  <c r="I41"/>
  <c r="I43" s="1"/>
  <c r="H41"/>
  <c r="G41"/>
  <c r="G44" s="1"/>
  <c r="G45" s="1"/>
  <c r="F41"/>
  <c r="F43" s="1"/>
  <c r="E41"/>
  <c r="D41"/>
  <c r="D44" s="1"/>
  <c r="D45" s="1"/>
  <c r="P40"/>
  <c r="S40" s="1"/>
  <c r="T40" s="1"/>
  <c r="P39"/>
  <c r="S39" s="1"/>
  <c r="T39" s="1"/>
  <c r="P38"/>
  <c r="S38" s="1"/>
  <c r="T38" s="1"/>
  <c r="P37"/>
  <c r="S37" s="1"/>
  <c r="T37" s="1"/>
  <c r="P36"/>
  <c r="S36" s="1"/>
  <c r="T36" s="1"/>
  <c r="X35"/>
  <c r="W35"/>
  <c r="V35"/>
  <c r="O35"/>
  <c r="N35"/>
  <c r="M35"/>
  <c r="L35"/>
  <c r="J35"/>
  <c r="I35"/>
  <c r="H35"/>
  <c r="H44" s="1"/>
  <c r="H45" s="1"/>
  <c r="G35"/>
  <c r="F35"/>
  <c r="E35"/>
  <c r="E44" s="1"/>
  <c r="E45" s="1"/>
  <c r="D35"/>
  <c r="S34"/>
  <c r="T34" s="1"/>
  <c r="P34"/>
  <c r="S33"/>
  <c r="T33" s="1"/>
  <c r="P33"/>
  <c r="S32"/>
  <c r="T32" s="1"/>
  <c r="P32"/>
  <c r="S31"/>
  <c r="T31" s="1"/>
  <c r="P31"/>
  <c r="S30"/>
  <c r="T30" s="1"/>
  <c r="P30"/>
  <c r="S29"/>
  <c r="T29" s="1"/>
  <c r="P29"/>
  <c r="S28"/>
  <c r="T28" s="1"/>
  <c r="P28"/>
  <c r="S27"/>
  <c r="T27" s="1"/>
  <c r="P27"/>
  <c r="S26"/>
  <c r="T26" s="1"/>
  <c r="P26"/>
  <c r="S25"/>
  <c r="T25" s="1"/>
  <c r="P25"/>
  <c r="P35" s="1"/>
  <c r="S24"/>
  <c r="T24" s="1"/>
  <c r="P24"/>
  <c r="N24"/>
  <c r="M24"/>
  <c r="P23"/>
  <c r="S23" s="1"/>
  <c r="T23" s="1"/>
  <c r="P22"/>
  <c r="S22" s="1"/>
  <c r="T22" s="1"/>
  <c r="N22"/>
  <c r="M22"/>
  <c r="P21"/>
  <c r="K21"/>
  <c r="P20"/>
  <c r="K20"/>
  <c r="P19"/>
  <c r="K19"/>
  <c r="P18"/>
  <c r="K18"/>
  <c r="P17"/>
  <c r="K17"/>
  <c r="X16"/>
  <c r="W16"/>
  <c r="V16"/>
  <c r="O16"/>
  <c r="L16"/>
  <c r="J16"/>
  <c r="I16"/>
  <c r="H16"/>
  <c r="P15"/>
  <c r="K15"/>
  <c r="P14"/>
  <c r="K14"/>
  <c r="P13"/>
  <c r="K13"/>
  <c r="P12"/>
  <c r="K12"/>
  <c r="K16" s="1"/>
  <c r="P11"/>
  <c r="P16" s="1"/>
  <c r="K11"/>
  <c r="P10"/>
  <c r="K10"/>
  <c r="P9"/>
  <c r="K9"/>
  <c r="O45" l="1"/>
  <c r="S45" s="1"/>
  <c r="T45" s="1"/>
  <c r="S35"/>
  <c r="T35" s="1"/>
  <c r="S41"/>
  <c r="T41" s="1"/>
  <c r="F44"/>
  <c r="F45" s="1"/>
  <c r="I44"/>
  <c r="I45" s="1"/>
  <c r="M44"/>
  <c r="M45" s="1"/>
  <c r="P44"/>
  <c r="P45" s="1"/>
  <c r="V44"/>
  <c r="V45" s="1"/>
  <c r="S44" l="1"/>
  <c r="T44" s="1"/>
  <c r="W43" i="18" l="1"/>
  <c r="N43"/>
  <c r="R43" s="1"/>
  <c r="K43"/>
  <c r="G43"/>
  <c r="D43"/>
  <c r="W41"/>
  <c r="W44" s="1"/>
  <c r="W45" s="1"/>
  <c r="V41"/>
  <c r="V44" s="1"/>
  <c r="V45" s="1"/>
  <c r="U41"/>
  <c r="U43" s="1"/>
  <c r="O41"/>
  <c r="O43" s="1"/>
  <c r="N41"/>
  <c r="N44" s="1"/>
  <c r="M41"/>
  <c r="M43" s="1"/>
  <c r="L41"/>
  <c r="L43" s="1"/>
  <c r="K41"/>
  <c r="K44" s="1"/>
  <c r="K45" s="1"/>
  <c r="I41"/>
  <c r="I43" s="1"/>
  <c r="H41"/>
  <c r="H43" s="1"/>
  <c r="G41"/>
  <c r="G44" s="1"/>
  <c r="G45" s="1"/>
  <c r="F41"/>
  <c r="F43" s="1"/>
  <c r="E41"/>
  <c r="E43" s="1"/>
  <c r="D41"/>
  <c r="D44" s="1"/>
  <c r="D45" s="1"/>
  <c r="R40"/>
  <c r="S40" s="1"/>
  <c r="O40"/>
  <c r="R39"/>
  <c r="S39" s="1"/>
  <c r="O39"/>
  <c r="R38"/>
  <c r="S38" s="1"/>
  <c r="O38"/>
  <c r="R37"/>
  <c r="S37" s="1"/>
  <c r="O37"/>
  <c r="R36"/>
  <c r="S36" s="1"/>
  <c r="O36"/>
  <c r="W35"/>
  <c r="V35"/>
  <c r="O35"/>
  <c r="R35" s="1"/>
  <c r="S35" s="1"/>
  <c r="N35"/>
  <c r="M35"/>
  <c r="M44" s="1"/>
  <c r="M45" s="1"/>
  <c r="L35"/>
  <c r="K35"/>
  <c r="I35"/>
  <c r="I44" s="1"/>
  <c r="I45" s="1"/>
  <c r="H35"/>
  <c r="G35"/>
  <c r="F35"/>
  <c r="F44" s="1"/>
  <c r="F45" s="1"/>
  <c r="E35"/>
  <c r="D35"/>
  <c r="R34"/>
  <c r="S34" s="1"/>
  <c r="O34"/>
  <c r="R33"/>
  <c r="S33" s="1"/>
  <c r="O33"/>
  <c r="R32"/>
  <c r="S32" s="1"/>
  <c r="O32"/>
  <c r="R31"/>
  <c r="S31" s="1"/>
  <c r="O31"/>
  <c r="R30"/>
  <c r="S30" s="1"/>
  <c r="O30"/>
  <c r="R29"/>
  <c r="S29" s="1"/>
  <c r="O29"/>
  <c r="R28"/>
  <c r="S28" s="1"/>
  <c r="O28"/>
  <c r="R27"/>
  <c r="S27" s="1"/>
  <c r="O27"/>
  <c r="R26"/>
  <c r="S26" s="1"/>
  <c r="O26"/>
  <c r="R25"/>
  <c r="S25" s="1"/>
  <c r="O25"/>
  <c r="R24"/>
  <c r="S24" s="1"/>
  <c r="O24"/>
  <c r="M24"/>
  <c r="L24"/>
  <c r="O23"/>
  <c r="R23" s="1"/>
  <c r="S23" s="1"/>
  <c r="O22"/>
  <c r="R22" s="1"/>
  <c r="S22" s="1"/>
  <c r="O21"/>
  <c r="J21"/>
  <c r="O20"/>
  <c r="J20"/>
  <c r="O19"/>
  <c r="J19"/>
  <c r="O18"/>
  <c r="J18"/>
  <c r="O17"/>
  <c r="J17"/>
  <c r="W16"/>
  <c r="V16"/>
  <c r="U16"/>
  <c r="N16"/>
  <c r="K16"/>
  <c r="I16"/>
  <c r="H16"/>
  <c r="G16"/>
  <c r="F16"/>
  <c r="O15"/>
  <c r="J15"/>
  <c r="O14"/>
  <c r="J14"/>
  <c r="O13"/>
  <c r="J13"/>
  <c r="O12"/>
  <c r="J12"/>
  <c r="O11"/>
  <c r="O16" s="1"/>
  <c r="J11"/>
  <c r="J16" s="1"/>
  <c r="O10"/>
  <c r="J10"/>
  <c r="O9"/>
  <c r="J9"/>
  <c r="N45" l="1"/>
  <c r="S43"/>
  <c r="V43"/>
  <c r="E44"/>
  <c r="E45" s="1"/>
  <c r="H44"/>
  <c r="H45" s="1"/>
  <c r="L44"/>
  <c r="L45" s="1"/>
  <c r="O44"/>
  <c r="O45" s="1"/>
  <c r="U44"/>
  <c r="U45" s="1"/>
  <c r="R41"/>
  <c r="S41" s="1"/>
  <c r="R44" l="1"/>
  <c r="S44" s="1"/>
  <c r="R45"/>
  <c r="S45" s="1"/>
  <c r="W43" i="17" l="1"/>
  <c r="N43"/>
  <c r="R43" s="1"/>
  <c r="K43"/>
  <c r="G43"/>
  <c r="D43"/>
  <c r="W41"/>
  <c r="W44" s="1"/>
  <c r="W45" s="1"/>
  <c r="V41"/>
  <c r="V44" s="1"/>
  <c r="V45" s="1"/>
  <c r="U41"/>
  <c r="U43" s="1"/>
  <c r="O41"/>
  <c r="O43" s="1"/>
  <c r="N41"/>
  <c r="N44" s="1"/>
  <c r="M41"/>
  <c r="M43" s="1"/>
  <c r="L41"/>
  <c r="L43" s="1"/>
  <c r="K41"/>
  <c r="K44" s="1"/>
  <c r="K45" s="1"/>
  <c r="I41"/>
  <c r="I43" s="1"/>
  <c r="H41"/>
  <c r="H43" s="1"/>
  <c r="G41"/>
  <c r="G44" s="1"/>
  <c r="G45" s="1"/>
  <c r="F41"/>
  <c r="F43" s="1"/>
  <c r="E41"/>
  <c r="E43" s="1"/>
  <c r="D41"/>
  <c r="D44" s="1"/>
  <c r="D45" s="1"/>
  <c r="R40"/>
  <c r="S40" s="1"/>
  <c r="O40"/>
  <c r="R39"/>
  <c r="S39" s="1"/>
  <c r="O39"/>
  <c r="R38"/>
  <c r="S38" s="1"/>
  <c r="O38"/>
  <c r="R37"/>
  <c r="S37" s="1"/>
  <c r="O37"/>
  <c r="R36"/>
  <c r="S36" s="1"/>
  <c r="O36"/>
  <c r="W35"/>
  <c r="V35"/>
  <c r="U35"/>
  <c r="N35"/>
  <c r="M35"/>
  <c r="M44" s="1"/>
  <c r="M45" s="1"/>
  <c r="L35"/>
  <c r="K35"/>
  <c r="I35"/>
  <c r="I44" s="1"/>
  <c r="I45" s="1"/>
  <c r="H35"/>
  <c r="G35"/>
  <c r="F35"/>
  <c r="F44" s="1"/>
  <c r="F45" s="1"/>
  <c r="E35"/>
  <c r="D35"/>
  <c r="O34"/>
  <c r="R34" s="1"/>
  <c r="S34" s="1"/>
  <c r="O33"/>
  <c r="R33" s="1"/>
  <c r="S33" s="1"/>
  <c r="O32"/>
  <c r="R32" s="1"/>
  <c r="S32" s="1"/>
  <c r="O31"/>
  <c r="R31" s="1"/>
  <c r="S31" s="1"/>
  <c r="O30"/>
  <c r="R30" s="1"/>
  <c r="S30" s="1"/>
  <c r="O29"/>
  <c r="R29" s="1"/>
  <c r="S29" s="1"/>
  <c r="O28"/>
  <c r="R28" s="1"/>
  <c r="S28" s="1"/>
  <c r="O27"/>
  <c r="R27" s="1"/>
  <c r="S27" s="1"/>
  <c r="O26"/>
  <c r="R26" s="1"/>
  <c r="S26" s="1"/>
  <c r="O25"/>
  <c r="O35" s="1"/>
  <c r="R35" s="1"/>
  <c r="S35" s="1"/>
  <c r="O24"/>
  <c r="R24" s="1"/>
  <c r="S24" s="1"/>
  <c r="M24"/>
  <c r="L24"/>
  <c r="R23"/>
  <c r="S23" s="1"/>
  <c r="O23"/>
  <c r="R22"/>
  <c r="O22"/>
  <c r="L22"/>
  <c r="O21"/>
  <c r="J21"/>
  <c r="O20"/>
  <c r="J20"/>
  <c r="O19"/>
  <c r="J19"/>
  <c r="O18"/>
  <c r="J18"/>
  <c r="O17"/>
  <c r="J17"/>
  <c r="W16"/>
  <c r="V16"/>
  <c r="U16"/>
  <c r="N16"/>
  <c r="K16"/>
  <c r="I16"/>
  <c r="H16"/>
  <c r="G16"/>
  <c r="F16"/>
  <c r="O15"/>
  <c r="J15"/>
  <c r="O14"/>
  <c r="J14"/>
  <c r="O13"/>
  <c r="J13"/>
  <c r="O12"/>
  <c r="J12"/>
  <c r="J16" s="1"/>
  <c r="O11"/>
  <c r="O16" s="1"/>
  <c r="J11"/>
  <c r="O10"/>
  <c r="J10"/>
  <c r="O9"/>
  <c r="J9"/>
  <c r="N45" l="1"/>
  <c r="S43"/>
  <c r="S22"/>
  <c r="R25"/>
  <c r="S25" s="1"/>
  <c r="V43"/>
  <c r="E44"/>
  <c r="E45" s="1"/>
  <c r="H44"/>
  <c r="H45" s="1"/>
  <c r="L44"/>
  <c r="L45" s="1"/>
  <c r="O44"/>
  <c r="O45" s="1"/>
  <c r="U44"/>
  <c r="U45" s="1"/>
  <c r="M22"/>
  <c r="R41"/>
  <c r="S41" s="1"/>
  <c r="R44" l="1"/>
  <c r="S44" s="1"/>
  <c r="R45"/>
  <c r="S45" s="1"/>
  <c r="V43" i="16" l="1"/>
  <c r="U43"/>
  <c r="M43"/>
  <c r="L43"/>
  <c r="I43"/>
  <c r="H43"/>
  <c r="F43"/>
  <c r="E43"/>
  <c r="W41"/>
  <c r="W43" s="1"/>
  <c r="V41"/>
  <c r="V44" s="1"/>
  <c r="V45" s="1"/>
  <c r="U41"/>
  <c r="N41"/>
  <c r="N43" s="1"/>
  <c r="M41"/>
  <c r="M44" s="1"/>
  <c r="M45" s="1"/>
  <c r="L41"/>
  <c r="K41"/>
  <c r="K43" s="1"/>
  <c r="I41"/>
  <c r="I44" s="1"/>
  <c r="I45" s="1"/>
  <c r="H41"/>
  <c r="G41"/>
  <c r="G43" s="1"/>
  <c r="F41"/>
  <c r="F44" s="1"/>
  <c r="F45" s="1"/>
  <c r="E41"/>
  <c r="D41"/>
  <c r="D43" s="1"/>
  <c r="O40"/>
  <c r="R40" s="1"/>
  <c r="S40" s="1"/>
  <c r="O39"/>
  <c r="R39" s="1"/>
  <c r="S39" s="1"/>
  <c r="O38"/>
  <c r="R38" s="1"/>
  <c r="S38" s="1"/>
  <c r="O37"/>
  <c r="R37" s="1"/>
  <c r="S37" s="1"/>
  <c r="O36"/>
  <c r="O41" s="1"/>
  <c r="W35"/>
  <c r="V35"/>
  <c r="U35"/>
  <c r="U44" s="1"/>
  <c r="U45" s="1"/>
  <c r="N35"/>
  <c r="R35" s="1"/>
  <c r="S35" s="1"/>
  <c r="M35"/>
  <c r="L35"/>
  <c r="L22" s="1"/>
  <c r="K35"/>
  <c r="I35"/>
  <c r="H35"/>
  <c r="H44" s="1"/>
  <c r="H45" s="1"/>
  <c r="G35"/>
  <c r="F35"/>
  <c r="E35"/>
  <c r="E44" s="1"/>
  <c r="E45" s="1"/>
  <c r="D35"/>
  <c r="R34"/>
  <c r="S34" s="1"/>
  <c r="O34"/>
  <c r="R33"/>
  <c r="S33" s="1"/>
  <c r="O33"/>
  <c r="R32"/>
  <c r="S32" s="1"/>
  <c r="O32"/>
  <c r="R31"/>
  <c r="S31" s="1"/>
  <c r="O31"/>
  <c r="R30"/>
  <c r="S30" s="1"/>
  <c r="O30"/>
  <c r="R29"/>
  <c r="S29" s="1"/>
  <c r="O29"/>
  <c r="R28"/>
  <c r="S28" s="1"/>
  <c r="O28"/>
  <c r="R27"/>
  <c r="S27" s="1"/>
  <c r="O27"/>
  <c r="R26"/>
  <c r="S26" s="1"/>
  <c r="O26"/>
  <c r="O25"/>
  <c r="O35" s="1"/>
  <c r="R24"/>
  <c r="S24" s="1"/>
  <c r="O24"/>
  <c r="M24"/>
  <c r="L24"/>
  <c r="O23"/>
  <c r="R23" s="1"/>
  <c r="S23" s="1"/>
  <c r="O22"/>
  <c r="R22" s="1"/>
  <c r="S22" s="1"/>
  <c r="M22"/>
  <c r="O21"/>
  <c r="O20"/>
  <c r="O19"/>
  <c r="O18"/>
  <c r="O17"/>
  <c r="W16"/>
  <c r="V16"/>
  <c r="U16"/>
  <c r="N16"/>
  <c r="K16"/>
  <c r="I16"/>
  <c r="H16"/>
  <c r="G16"/>
  <c r="F16"/>
  <c r="O15"/>
  <c r="O14"/>
  <c r="O13"/>
  <c r="O12"/>
  <c r="O11"/>
  <c r="O16" s="1"/>
  <c r="O10"/>
  <c r="O9"/>
  <c r="O44" l="1"/>
  <c r="O45" s="1"/>
  <c r="O43"/>
  <c r="R43"/>
  <c r="S43" s="1"/>
  <c r="L44"/>
  <c r="L45" s="1"/>
  <c r="R41"/>
  <c r="S41" s="1"/>
  <c r="D44"/>
  <c r="D45" s="1"/>
  <c r="G44"/>
  <c r="G45" s="1"/>
  <c r="K44"/>
  <c r="K45" s="1"/>
  <c r="N44"/>
  <c r="W44"/>
  <c r="W45" s="1"/>
  <c r="R25"/>
  <c r="S25" s="1"/>
  <c r="R36"/>
  <c r="S36" s="1"/>
  <c r="R44" l="1"/>
  <c r="S44" s="1"/>
  <c r="N45"/>
  <c r="R45" s="1"/>
  <c r="S45" s="1"/>
  <c r="V43" i="15" l="1"/>
  <c r="O43"/>
  <c r="L43"/>
  <c r="H43"/>
  <c r="E43"/>
  <c r="V41"/>
  <c r="U41"/>
  <c r="U44" s="1"/>
  <c r="U45" s="1"/>
  <c r="T41"/>
  <c r="T44" s="1"/>
  <c r="T45" s="1"/>
  <c r="P41"/>
  <c r="P44" s="1"/>
  <c r="P45" s="1"/>
  <c r="O41"/>
  <c r="M41"/>
  <c r="M44" s="1"/>
  <c r="L41"/>
  <c r="K41"/>
  <c r="K44" s="1"/>
  <c r="K45" s="1"/>
  <c r="J41"/>
  <c r="J44" s="1"/>
  <c r="J45" s="1"/>
  <c r="H41"/>
  <c r="G41"/>
  <c r="G44" s="1"/>
  <c r="G45" s="1"/>
  <c r="F41"/>
  <c r="F44" s="1"/>
  <c r="F45" s="1"/>
  <c r="E41"/>
  <c r="D41"/>
  <c r="D44" s="1"/>
  <c r="D45" s="1"/>
  <c r="N40"/>
  <c r="Q40" s="1"/>
  <c r="R40" s="1"/>
  <c r="N39"/>
  <c r="Q39" s="1"/>
  <c r="R39" s="1"/>
  <c r="N38"/>
  <c r="Q38" s="1"/>
  <c r="R38" s="1"/>
  <c r="N37"/>
  <c r="Q37" s="1"/>
  <c r="R37" s="1"/>
  <c r="N36"/>
  <c r="N41" s="1"/>
  <c r="V35"/>
  <c r="V44" s="1"/>
  <c r="V45" s="1"/>
  <c r="U35"/>
  <c r="T35"/>
  <c r="P35"/>
  <c r="O35"/>
  <c r="O44" s="1"/>
  <c r="O45" s="1"/>
  <c r="M35"/>
  <c r="L35"/>
  <c r="L22" s="1"/>
  <c r="K35"/>
  <c r="J35"/>
  <c r="H35"/>
  <c r="H44" s="1"/>
  <c r="H45" s="1"/>
  <c r="G35"/>
  <c r="F35"/>
  <c r="E35"/>
  <c r="E44" s="1"/>
  <c r="E45" s="1"/>
  <c r="D35"/>
  <c r="R34"/>
  <c r="Q34"/>
  <c r="N34"/>
  <c r="R33"/>
  <c r="Q33"/>
  <c r="N33"/>
  <c r="R32"/>
  <c r="Q32"/>
  <c r="N32"/>
  <c r="R31"/>
  <c r="Q31"/>
  <c r="N31"/>
  <c r="R30"/>
  <c r="Q30"/>
  <c r="N30"/>
  <c r="R29"/>
  <c r="Q29"/>
  <c r="N29"/>
  <c r="R28"/>
  <c r="Q28"/>
  <c r="N28"/>
  <c r="R27"/>
  <c r="Q27"/>
  <c r="N27"/>
  <c r="R26"/>
  <c r="Q26"/>
  <c r="N26"/>
  <c r="R25"/>
  <c r="Q25"/>
  <c r="N25"/>
  <c r="N35" s="1"/>
  <c r="Q24"/>
  <c r="N24"/>
  <c r="L24"/>
  <c r="R24" s="1"/>
  <c r="K24"/>
  <c r="Q23"/>
  <c r="R23" s="1"/>
  <c r="N23"/>
  <c r="Q22"/>
  <c r="R22" s="1"/>
  <c r="N22"/>
  <c r="K22"/>
  <c r="N21"/>
  <c r="N20"/>
  <c r="N19"/>
  <c r="N18"/>
  <c r="N17"/>
  <c r="V16"/>
  <c r="U16"/>
  <c r="T16"/>
  <c r="P16"/>
  <c r="O16"/>
  <c r="M16"/>
  <c r="J16"/>
  <c r="H16"/>
  <c r="G16"/>
  <c r="F16"/>
  <c r="N15"/>
  <c r="N14"/>
  <c r="N13"/>
  <c r="N12"/>
  <c r="N11"/>
  <c r="N16" s="1"/>
  <c r="N10"/>
  <c r="N9"/>
  <c r="Q35" l="1"/>
  <c r="R35" s="1"/>
  <c r="M45"/>
  <c r="Q41"/>
  <c r="R41" s="1"/>
  <c r="N44"/>
  <c r="N45" s="1"/>
  <c r="N43"/>
  <c r="D43"/>
  <c r="G43"/>
  <c r="K43"/>
  <c r="U43"/>
  <c r="L44"/>
  <c r="L45" s="1"/>
  <c r="Q36"/>
  <c r="R36" s="1"/>
  <c r="F43"/>
  <c r="J43"/>
  <c r="M43"/>
  <c r="Q43" s="1"/>
  <c r="R43" s="1"/>
  <c r="P43"/>
  <c r="T43"/>
  <c r="Q44" l="1"/>
  <c r="R44" s="1"/>
  <c r="Q45"/>
  <c r="R45" s="1"/>
  <c r="V44" i="14" l="1"/>
  <c r="V45" s="1"/>
  <c r="V43"/>
  <c r="M43"/>
  <c r="I43"/>
  <c r="F43"/>
  <c r="W41"/>
  <c r="W43" s="1"/>
  <c r="V41"/>
  <c r="U41"/>
  <c r="U44" s="1"/>
  <c r="U45" s="1"/>
  <c r="N41"/>
  <c r="N43" s="1"/>
  <c r="M41"/>
  <c r="L41"/>
  <c r="L44" s="1"/>
  <c r="L45" s="1"/>
  <c r="K41"/>
  <c r="K43" s="1"/>
  <c r="I41"/>
  <c r="H41"/>
  <c r="H44" s="1"/>
  <c r="H45" s="1"/>
  <c r="G41"/>
  <c r="G43" s="1"/>
  <c r="F41"/>
  <c r="E41"/>
  <c r="E44" s="1"/>
  <c r="E45" s="1"/>
  <c r="D41"/>
  <c r="D43" s="1"/>
  <c r="R40"/>
  <c r="S40" s="1"/>
  <c r="O40"/>
  <c r="R39"/>
  <c r="S39" s="1"/>
  <c r="O39"/>
  <c r="R38"/>
  <c r="S38" s="1"/>
  <c r="O38"/>
  <c r="R37"/>
  <c r="S37" s="1"/>
  <c r="O37"/>
  <c r="R36"/>
  <c r="S36" s="1"/>
  <c r="O36"/>
  <c r="O41" s="1"/>
  <c r="W35"/>
  <c r="U35"/>
  <c r="Q35"/>
  <c r="P35"/>
  <c r="N35"/>
  <c r="R35" s="1"/>
  <c r="S35" s="1"/>
  <c r="M35"/>
  <c r="M44" s="1"/>
  <c r="M45" s="1"/>
  <c r="L35"/>
  <c r="K35"/>
  <c r="I35"/>
  <c r="I44" s="1"/>
  <c r="H35"/>
  <c r="G35"/>
  <c r="F35"/>
  <c r="F44" s="1"/>
  <c r="F45" s="1"/>
  <c r="E35"/>
  <c r="D35"/>
  <c r="O34"/>
  <c r="R34" s="1"/>
  <c r="S34" s="1"/>
  <c r="O33"/>
  <c r="R33" s="1"/>
  <c r="S33" s="1"/>
  <c r="O32"/>
  <c r="R32" s="1"/>
  <c r="S32" s="1"/>
  <c r="O31"/>
  <c r="R31" s="1"/>
  <c r="S31" s="1"/>
  <c r="O30"/>
  <c r="R30" s="1"/>
  <c r="S30" s="1"/>
  <c r="O29"/>
  <c r="R29" s="1"/>
  <c r="S29" s="1"/>
  <c r="O28"/>
  <c r="R28" s="1"/>
  <c r="S28" s="1"/>
  <c r="O27"/>
  <c r="R27" s="1"/>
  <c r="S27" s="1"/>
  <c r="O26"/>
  <c r="R26" s="1"/>
  <c r="S26" s="1"/>
  <c r="O25"/>
  <c r="O35" s="1"/>
  <c r="O24"/>
  <c r="R24" s="1"/>
  <c r="S24" s="1"/>
  <c r="M24"/>
  <c r="L24"/>
  <c r="S23"/>
  <c r="R23"/>
  <c r="O23"/>
  <c r="R22"/>
  <c r="O22"/>
  <c r="M22"/>
  <c r="S22" s="1"/>
  <c r="L22"/>
  <c r="O21"/>
  <c r="O20"/>
  <c r="O19"/>
  <c r="O18"/>
  <c r="O17"/>
  <c r="W16"/>
  <c r="V16"/>
  <c r="U16"/>
  <c r="Q16"/>
  <c r="P16"/>
  <c r="N16"/>
  <c r="K16"/>
  <c r="H16"/>
  <c r="O15"/>
  <c r="O14"/>
  <c r="O13"/>
  <c r="O16" s="1"/>
  <c r="O12"/>
  <c r="O11"/>
  <c r="O10"/>
  <c r="O9"/>
  <c r="O44" l="1"/>
  <c r="O45" s="1"/>
  <c r="O43"/>
  <c r="R43" s="1"/>
  <c r="S43" s="1"/>
  <c r="R25"/>
  <c r="S25" s="1"/>
  <c r="R41"/>
  <c r="S41" s="1"/>
  <c r="E43"/>
  <c r="H43"/>
  <c r="L43"/>
  <c r="U43"/>
  <c r="D44"/>
  <c r="D45" s="1"/>
  <c r="G44"/>
  <c r="G45" s="1"/>
  <c r="K44"/>
  <c r="K45" s="1"/>
  <c r="N44"/>
  <c r="W44"/>
  <c r="W45" s="1"/>
  <c r="R44" l="1"/>
  <c r="S44" s="1"/>
  <c r="N45"/>
  <c r="R45" s="1"/>
  <c r="S45" s="1"/>
  <c r="E45" i="13" l="1"/>
  <c r="V44"/>
  <c r="V45" s="1"/>
  <c r="L44"/>
  <c r="L45" s="1"/>
  <c r="H44"/>
  <c r="H45" s="1"/>
  <c r="E44"/>
  <c r="D44"/>
  <c r="D45" s="1"/>
  <c r="V43"/>
  <c r="U43"/>
  <c r="Q43"/>
  <c r="N43"/>
  <c r="L43"/>
  <c r="K43"/>
  <c r="H43"/>
  <c r="W41"/>
  <c r="W44" s="1"/>
  <c r="W45" s="1"/>
  <c r="V41"/>
  <c r="U41"/>
  <c r="U44" s="1"/>
  <c r="U45" s="1"/>
  <c r="Q41"/>
  <c r="Q44" s="1"/>
  <c r="Q45" s="1"/>
  <c r="P41"/>
  <c r="P44" s="1"/>
  <c r="P45" s="1"/>
  <c r="N41"/>
  <c r="N44" s="1"/>
  <c r="M41"/>
  <c r="M44" s="1"/>
  <c r="M45" s="1"/>
  <c r="L41"/>
  <c r="K41"/>
  <c r="K44" s="1"/>
  <c r="I41"/>
  <c r="I44" s="1"/>
  <c r="I45" s="1"/>
  <c r="H41"/>
  <c r="G41"/>
  <c r="F41"/>
  <c r="F44" s="1"/>
  <c r="F45" s="1"/>
  <c r="E41"/>
  <c r="E43" s="1"/>
  <c r="D41"/>
  <c r="D43" s="1"/>
  <c r="O40"/>
  <c r="R40" s="1"/>
  <c r="S40" s="1"/>
  <c r="O39"/>
  <c r="R39" s="1"/>
  <c r="S39" s="1"/>
  <c r="O38"/>
  <c r="R38" s="1"/>
  <c r="S38" s="1"/>
  <c r="O37"/>
  <c r="R37" s="1"/>
  <c r="S37" s="1"/>
  <c r="O36"/>
  <c r="O41" s="1"/>
  <c r="W35"/>
  <c r="V35"/>
  <c r="U35"/>
  <c r="Q35"/>
  <c r="P35"/>
  <c r="N35"/>
  <c r="R35" s="1"/>
  <c r="S35" s="1"/>
  <c r="M35"/>
  <c r="M22" s="1"/>
  <c r="L35"/>
  <c r="K35"/>
  <c r="I35"/>
  <c r="H35"/>
  <c r="G35"/>
  <c r="F35"/>
  <c r="E35"/>
  <c r="D35"/>
  <c r="O34"/>
  <c r="R34" s="1"/>
  <c r="S34" s="1"/>
  <c r="O33"/>
  <c r="R33" s="1"/>
  <c r="S33" s="1"/>
  <c r="O32"/>
  <c r="R32" s="1"/>
  <c r="S32" s="1"/>
  <c r="O31"/>
  <c r="R31" s="1"/>
  <c r="S31" s="1"/>
  <c r="O30"/>
  <c r="R30" s="1"/>
  <c r="S30" s="1"/>
  <c r="O29"/>
  <c r="R29" s="1"/>
  <c r="S29" s="1"/>
  <c r="O28"/>
  <c r="R28" s="1"/>
  <c r="S28" s="1"/>
  <c r="O27"/>
  <c r="R27" s="1"/>
  <c r="S27" s="1"/>
  <c r="O26"/>
  <c r="R26" s="1"/>
  <c r="S26" s="1"/>
  <c r="O25"/>
  <c r="O35" s="1"/>
  <c r="O24"/>
  <c r="R24" s="1"/>
  <c r="S24" s="1"/>
  <c r="M24"/>
  <c r="L24"/>
  <c r="R23"/>
  <c r="S23" s="1"/>
  <c r="O23"/>
  <c r="R22"/>
  <c r="S22" s="1"/>
  <c r="O22"/>
  <c r="L22"/>
  <c r="O21"/>
  <c r="O20"/>
  <c r="O19"/>
  <c r="O18"/>
  <c r="O17"/>
  <c r="W16"/>
  <c r="V16"/>
  <c r="U16"/>
  <c r="Q16"/>
  <c r="P16"/>
  <c r="N16"/>
  <c r="K16"/>
  <c r="I16"/>
  <c r="H16"/>
  <c r="O15"/>
  <c r="O14"/>
  <c r="O13"/>
  <c r="O12"/>
  <c r="O11"/>
  <c r="O16" s="1"/>
  <c r="O10"/>
  <c r="O9"/>
  <c r="O43" l="1"/>
  <c r="R43" s="1"/>
  <c r="S43" s="1"/>
  <c r="O44"/>
  <c r="O45" s="1"/>
  <c r="N45"/>
  <c r="R45" s="1"/>
  <c r="S45" s="1"/>
  <c r="R44"/>
  <c r="S44" s="1"/>
  <c r="F43"/>
  <c r="R25"/>
  <c r="S25" s="1"/>
  <c r="R36"/>
  <c r="S36" s="1"/>
  <c r="R41"/>
  <c r="S41" s="1"/>
  <c r="I43"/>
  <c r="M43"/>
  <c r="P43"/>
  <c r="W43"/>
  <c r="L43" i="12" l="1"/>
  <c r="W41"/>
  <c r="W44" s="1"/>
  <c r="W45" s="1"/>
  <c r="V41"/>
  <c r="V43" s="1"/>
  <c r="U41"/>
  <c r="U44" s="1"/>
  <c r="U45" s="1"/>
  <c r="Q41"/>
  <c r="Q44" s="1"/>
  <c r="Q45" s="1"/>
  <c r="P41"/>
  <c r="P44" s="1"/>
  <c r="P45" s="1"/>
  <c r="N41"/>
  <c r="N44" s="1"/>
  <c r="M41"/>
  <c r="M44" s="1"/>
  <c r="M45" s="1"/>
  <c r="L41"/>
  <c r="K41"/>
  <c r="K44" s="1"/>
  <c r="K45" s="1"/>
  <c r="J41"/>
  <c r="H41"/>
  <c r="H44" s="1"/>
  <c r="H45" s="1"/>
  <c r="G41"/>
  <c r="G43" s="1"/>
  <c r="F41"/>
  <c r="F44" s="1"/>
  <c r="F45" s="1"/>
  <c r="E41"/>
  <c r="E44" s="1"/>
  <c r="E45" s="1"/>
  <c r="D41"/>
  <c r="D43" s="1"/>
  <c r="O40"/>
  <c r="R40" s="1"/>
  <c r="S40" s="1"/>
  <c r="O39"/>
  <c r="R39" s="1"/>
  <c r="S39" s="1"/>
  <c r="O38"/>
  <c r="R38" s="1"/>
  <c r="S38" s="1"/>
  <c r="I38"/>
  <c r="O37"/>
  <c r="R37" s="1"/>
  <c r="S37" s="1"/>
  <c r="O36"/>
  <c r="R36" s="1"/>
  <c r="S36" s="1"/>
  <c r="I36"/>
  <c r="W35"/>
  <c r="V35"/>
  <c r="U35"/>
  <c r="Q35"/>
  <c r="P35"/>
  <c r="N35"/>
  <c r="M35"/>
  <c r="M22" s="1"/>
  <c r="L35"/>
  <c r="L44" s="1"/>
  <c r="L45" s="1"/>
  <c r="K35"/>
  <c r="J35"/>
  <c r="H35"/>
  <c r="G35"/>
  <c r="F35"/>
  <c r="E35"/>
  <c r="D35"/>
  <c r="S34"/>
  <c r="R34"/>
  <c r="O34"/>
  <c r="S33"/>
  <c r="R33"/>
  <c r="O33"/>
  <c r="I33"/>
  <c r="O32"/>
  <c r="R32" s="1"/>
  <c r="S32" s="1"/>
  <c r="I32"/>
  <c r="R31"/>
  <c r="S31" s="1"/>
  <c r="O31"/>
  <c r="R30"/>
  <c r="S30" s="1"/>
  <c r="O30"/>
  <c r="R29"/>
  <c r="S29" s="1"/>
  <c r="O29"/>
  <c r="R28"/>
  <c r="S28" s="1"/>
  <c r="O28"/>
  <c r="R27"/>
  <c r="S27" s="1"/>
  <c r="O27"/>
  <c r="O35" s="1"/>
  <c r="R35" s="1"/>
  <c r="S35" s="1"/>
  <c r="I27"/>
  <c r="S26"/>
  <c r="R26"/>
  <c r="O26"/>
  <c r="S25"/>
  <c r="R25"/>
  <c r="O25"/>
  <c r="R24"/>
  <c r="O24"/>
  <c r="M24"/>
  <c r="S24" s="1"/>
  <c r="L24"/>
  <c r="R23"/>
  <c r="S23" s="1"/>
  <c r="I23"/>
  <c r="R22"/>
  <c r="S22" s="1"/>
  <c r="O22"/>
  <c r="L22"/>
  <c r="O21"/>
  <c r="O20"/>
  <c r="O19"/>
  <c r="O18"/>
  <c r="O17"/>
  <c r="W16"/>
  <c r="V16"/>
  <c r="U16"/>
  <c r="Q16"/>
  <c r="P16"/>
  <c r="N16"/>
  <c r="K16"/>
  <c r="J16"/>
  <c r="O15"/>
  <c r="O14"/>
  <c r="O13"/>
  <c r="O12"/>
  <c r="O11"/>
  <c r="O16" s="1"/>
  <c r="O10"/>
  <c r="O9"/>
  <c r="N45" l="1"/>
  <c r="F43"/>
  <c r="K43"/>
  <c r="N43"/>
  <c r="Q43"/>
  <c r="U43"/>
  <c r="D44"/>
  <c r="D45" s="1"/>
  <c r="G44"/>
  <c r="G45" s="1"/>
  <c r="V44"/>
  <c r="V45" s="1"/>
  <c r="O41"/>
  <c r="E43"/>
  <c r="H43"/>
  <c r="M43"/>
  <c r="P43"/>
  <c r="W43"/>
  <c r="O43" l="1"/>
  <c r="O44"/>
  <c r="R43"/>
  <c r="S43" s="1"/>
  <c r="R41"/>
  <c r="S41" s="1"/>
  <c r="O45" l="1"/>
  <c r="R45" s="1"/>
  <c r="S45" s="1"/>
  <c r="R44"/>
  <c r="S44" s="1"/>
  <c r="V39" i="7" l="1"/>
  <c r="V42" s="1"/>
  <c r="U39"/>
  <c r="U42" s="1"/>
  <c r="T39"/>
  <c r="T42" s="1"/>
  <c r="S39"/>
  <c r="S42" s="1"/>
  <c r="R39"/>
  <c r="R42" s="1"/>
  <c r="Q39"/>
  <c r="Q42" s="1"/>
  <c r="P39"/>
  <c r="P42" s="1"/>
  <c r="O39"/>
  <c r="O42" s="1"/>
  <c r="N39"/>
  <c r="N42" s="1"/>
  <c r="M39"/>
  <c r="M42" s="1"/>
  <c r="L39"/>
  <c r="L42" s="1"/>
  <c r="K39"/>
  <c r="K42" s="1"/>
  <c r="J39"/>
  <c r="J42" s="1"/>
  <c r="X38"/>
  <c r="W38"/>
  <c r="X37"/>
  <c r="W37"/>
  <c r="X36"/>
  <c r="W36"/>
  <c r="W35"/>
  <c r="X35" s="1"/>
  <c r="X34"/>
  <c r="W34"/>
  <c r="V33"/>
  <c r="U33"/>
  <c r="T33"/>
  <c r="S33"/>
  <c r="R33"/>
  <c r="Q33"/>
  <c r="P33"/>
  <c r="O33"/>
  <c r="N33"/>
  <c r="M33"/>
  <c r="K33"/>
  <c r="W33" s="1"/>
  <c r="X33" s="1"/>
  <c r="J33"/>
  <c r="W32"/>
  <c r="X32" s="1"/>
  <c r="X31"/>
  <c r="W31"/>
  <c r="X30"/>
  <c r="W30"/>
  <c r="W29"/>
  <c r="X29" s="1"/>
  <c r="X28"/>
  <c r="W28"/>
  <c r="X27"/>
  <c r="W27"/>
  <c r="W26"/>
  <c r="X26" s="1"/>
  <c r="X25"/>
  <c r="W25"/>
  <c r="X24"/>
  <c r="W24"/>
  <c r="W23"/>
  <c r="X23" s="1"/>
  <c r="X22"/>
  <c r="W22"/>
  <c r="X21"/>
  <c r="W21"/>
  <c r="W20"/>
  <c r="X20" s="1"/>
  <c r="T45" i="9"/>
  <c r="T46" s="1"/>
  <c r="Q45"/>
  <c r="Q46" s="1"/>
  <c r="N45"/>
  <c r="N46" s="1"/>
  <c r="K45"/>
  <c r="K46" s="1"/>
  <c r="U44"/>
  <c r="T44"/>
  <c r="S44"/>
  <c r="R44"/>
  <c r="Q44"/>
  <c r="P44"/>
  <c r="O44"/>
  <c r="N44"/>
  <c r="M44"/>
  <c r="L44"/>
  <c r="K44"/>
  <c r="J44"/>
  <c r="V44" s="1"/>
  <c r="W44" s="1"/>
  <c r="I44"/>
  <c r="I46" s="1"/>
  <c r="G44"/>
  <c r="G46" s="1"/>
  <c r="F44"/>
  <c r="E44"/>
  <c r="U42"/>
  <c r="U45" s="1"/>
  <c r="U46" s="1"/>
  <c r="T42"/>
  <c r="S42"/>
  <c r="S45" s="1"/>
  <c r="S46" s="1"/>
  <c r="R42"/>
  <c r="R45" s="1"/>
  <c r="R46" s="1"/>
  <c r="Q42"/>
  <c r="P42"/>
  <c r="P45" s="1"/>
  <c r="P46" s="1"/>
  <c r="O42"/>
  <c r="O45" s="1"/>
  <c r="O46" s="1"/>
  <c r="N42"/>
  <c r="M42"/>
  <c r="M45" s="1"/>
  <c r="M46" s="1"/>
  <c r="L42"/>
  <c r="L45" s="1"/>
  <c r="L46" s="1"/>
  <c r="K42"/>
  <c r="J42"/>
  <c r="J45" s="1"/>
  <c r="I42"/>
  <c r="I45" s="1"/>
  <c r="H42"/>
  <c r="G42"/>
  <c r="G45" s="1"/>
  <c r="F42"/>
  <c r="F45" s="1"/>
  <c r="E42"/>
  <c r="E45" s="1"/>
  <c r="E46" s="1"/>
  <c r="D42"/>
  <c r="D45" s="1"/>
  <c r="D46" s="1"/>
  <c r="W41"/>
  <c r="V41"/>
  <c r="W40"/>
  <c r="V40"/>
  <c r="V39"/>
  <c r="W39" s="1"/>
  <c r="W38"/>
  <c r="V38"/>
  <c r="W37"/>
  <c r="V37"/>
  <c r="U36"/>
  <c r="T36"/>
  <c r="S36"/>
  <c r="R36"/>
  <c r="Q36"/>
  <c r="P36"/>
  <c r="O36"/>
  <c r="N36"/>
  <c r="M36"/>
  <c r="L36"/>
  <c r="K36"/>
  <c r="J36"/>
  <c r="I36"/>
  <c r="H36"/>
  <c r="G36"/>
  <c r="F36"/>
  <c r="F46" s="1"/>
  <c r="E36"/>
  <c r="W35"/>
  <c r="V35"/>
  <c r="V34"/>
  <c r="W34" s="1"/>
  <c r="W33"/>
  <c r="V33"/>
  <c r="W32"/>
  <c r="V32"/>
  <c r="V31"/>
  <c r="W31" s="1"/>
  <c r="W30"/>
  <c r="V30"/>
  <c r="W29"/>
  <c r="V29"/>
  <c r="V28"/>
  <c r="W28" s="1"/>
  <c r="W27"/>
  <c r="V27"/>
  <c r="W26"/>
  <c r="V26"/>
  <c r="V25"/>
  <c r="W25" s="1"/>
  <c r="W24"/>
  <c r="V24"/>
  <c r="W23"/>
  <c r="V23"/>
  <c r="V22"/>
  <c r="W22" s="1"/>
  <c r="S50" i="8"/>
  <c r="P50"/>
  <c r="M50"/>
  <c r="J50"/>
  <c r="G50"/>
  <c r="G52" s="1"/>
  <c r="F50"/>
  <c r="C50"/>
  <c r="U48"/>
  <c r="U51" s="1"/>
  <c r="U52" s="1"/>
  <c r="T48"/>
  <c r="T50" s="1"/>
  <c r="S48"/>
  <c r="S51" s="1"/>
  <c r="S52" s="1"/>
  <c r="R48"/>
  <c r="R51" s="1"/>
  <c r="R52" s="1"/>
  <c r="Q48"/>
  <c r="Q50" s="1"/>
  <c r="P48"/>
  <c r="P51" s="1"/>
  <c r="P52" s="1"/>
  <c r="O48"/>
  <c r="O51" s="1"/>
  <c r="O52" s="1"/>
  <c r="N48"/>
  <c r="N50" s="1"/>
  <c r="M48"/>
  <c r="M51" s="1"/>
  <c r="M52" s="1"/>
  <c r="L48"/>
  <c r="L51" s="1"/>
  <c r="L52" s="1"/>
  <c r="K48"/>
  <c r="K50" s="1"/>
  <c r="J48"/>
  <c r="J51" s="1"/>
  <c r="I48"/>
  <c r="I51" s="1"/>
  <c r="I52" s="1"/>
  <c r="H48"/>
  <c r="H50" s="1"/>
  <c r="G48"/>
  <c r="G51" s="1"/>
  <c r="F48"/>
  <c r="F51" s="1"/>
  <c r="D48"/>
  <c r="D50" s="1"/>
  <c r="C48"/>
  <c r="C51" s="1"/>
  <c r="C52" s="1"/>
  <c r="W47"/>
  <c r="V47"/>
  <c r="V46"/>
  <c r="W46" s="1"/>
  <c r="W45"/>
  <c r="V45"/>
  <c r="W44"/>
  <c r="V44"/>
  <c r="V43"/>
  <c r="V48" s="1"/>
  <c r="W48" s="1"/>
  <c r="U42"/>
  <c r="T42"/>
  <c r="T51" s="1"/>
  <c r="T52" s="1"/>
  <c r="S42"/>
  <c r="R42"/>
  <c r="Q42"/>
  <c r="Q51" s="1"/>
  <c r="Q52" s="1"/>
  <c r="P42"/>
  <c r="O42"/>
  <c r="N42"/>
  <c r="N51" s="1"/>
  <c r="N52" s="1"/>
  <c r="M42"/>
  <c r="L42"/>
  <c r="K42"/>
  <c r="K51" s="1"/>
  <c r="K52" s="1"/>
  <c r="J42"/>
  <c r="V42" s="1"/>
  <c r="W42" s="1"/>
  <c r="I42"/>
  <c r="H42"/>
  <c r="H51" s="1"/>
  <c r="H52" s="1"/>
  <c r="G42"/>
  <c r="F42"/>
  <c r="F52" s="1"/>
  <c r="D42"/>
  <c r="D51" s="1"/>
  <c r="D52" s="1"/>
  <c r="C42"/>
  <c r="W41"/>
  <c r="V41"/>
  <c r="V40"/>
  <c r="W40" s="1"/>
  <c r="W39"/>
  <c r="V39"/>
  <c r="W38"/>
  <c r="V38"/>
  <c r="V37"/>
  <c r="W37" s="1"/>
  <c r="W36"/>
  <c r="V36"/>
  <c r="W35"/>
  <c r="V35"/>
  <c r="V34"/>
  <c r="W34" s="1"/>
  <c r="W33"/>
  <c r="V33"/>
  <c r="W32"/>
  <c r="V32"/>
  <c r="V31"/>
  <c r="W31" s="1"/>
  <c r="W30"/>
  <c r="V30"/>
  <c r="W29"/>
  <c r="V29"/>
  <c r="M23"/>
  <c r="L23"/>
  <c r="K23"/>
  <c r="J23"/>
  <c r="U43" i="6"/>
  <c r="U46" s="1"/>
  <c r="U47" s="1"/>
  <c r="T43"/>
  <c r="T46" s="1"/>
  <c r="T47" s="1"/>
  <c r="S43"/>
  <c r="S46" s="1"/>
  <c r="S47" s="1"/>
  <c r="R43"/>
  <c r="R46" s="1"/>
  <c r="R47" s="1"/>
  <c r="Q43"/>
  <c r="Q46" s="1"/>
  <c r="Q47" s="1"/>
  <c r="P43"/>
  <c r="P46" s="1"/>
  <c r="P47" s="1"/>
  <c r="O43"/>
  <c r="O46" s="1"/>
  <c r="O47" s="1"/>
  <c r="N43"/>
  <c r="N46" s="1"/>
  <c r="N47" s="1"/>
  <c r="M43"/>
  <c r="M46" s="1"/>
  <c r="M47" s="1"/>
  <c r="L43"/>
  <c r="L46" s="1"/>
  <c r="L47" s="1"/>
  <c r="K43"/>
  <c r="K46" s="1"/>
  <c r="K47" s="1"/>
  <c r="J43"/>
  <c r="J46" s="1"/>
  <c r="J47" s="1"/>
  <c r="I43"/>
  <c r="I46" s="1"/>
  <c r="I47" s="1"/>
  <c r="V42"/>
  <c r="W42" s="1"/>
  <c r="W41"/>
  <c r="V41"/>
  <c r="V40"/>
  <c r="W40" s="1"/>
  <c r="V39"/>
  <c r="W39" s="1"/>
  <c r="W38"/>
  <c r="V38"/>
  <c r="U37"/>
  <c r="T37"/>
  <c r="S37"/>
  <c r="R37"/>
  <c r="Q37"/>
  <c r="P37"/>
  <c r="O37"/>
  <c r="N37"/>
  <c r="M37"/>
  <c r="L37"/>
  <c r="K37"/>
  <c r="J37"/>
  <c r="V37" s="1"/>
  <c r="W37" s="1"/>
  <c r="I37"/>
  <c r="V36"/>
  <c r="W36" s="1"/>
  <c r="V35"/>
  <c r="W35" s="1"/>
  <c r="W34"/>
  <c r="V34"/>
  <c r="V33"/>
  <c r="W33" s="1"/>
  <c r="V32"/>
  <c r="W32" s="1"/>
  <c r="W31"/>
  <c r="V31"/>
  <c r="V30"/>
  <c r="W30" s="1"/>
  <c r="V28"/>
  <c r="W28" s="1"/>
  <c r="W27"/>
  <c r="V27"/>
  <c r="V26"/>
  <c r="W26" s="1"/>
  <c r="V25"/>
  <c r="W25" s="1"/>
  <c r="W24"/>
  <c r="V24"/>
  <c r="V23"/>
  <c r="W23" s="1"/>
  <c r="W42" i="7" l="1"/>
  <c r="X42" s="1"/>
  <c r="L41"/>
  <c r="L43" s="1"/>
  <c r="O41"/>
  <c r="O43" s="1"/>
  <c r="R41"/>
  <c r="R43" s="1"/>
  <c r="U41"/>
  <c r="U43" s="1"/>
  <c r="W39"/>
  <c r="X39" s="1"/>
  <c r="K41"/>
  <c r="N41"/>
  <c r="N43" s="1"/>
  <c r="Q41"/>
  <c r="Q43" s="1"/>
  <c r="T41"/>
  <c r="T43" s="1"/>
  <c r="J41"/>
  <c r="M41"/>
  <c r="M43" s="1"/>
  <c r="P41"/>
  <c r="P43" s="1"/>
  <c r="S41"/>
  <c r="S43" s="1"/>
  <c r="V41"/>
  <c r="V43" s="1"/>
  <c r="V45" i="9"/>
  <c r="W45" s="1"/>
  <c r="J46"/>
  <c r="V46" s="1"/>
  <c r="W46" s="1"/>
  <c r="V36"/>
  <c r="W36" s="1"/>
  <c r="D44"/>
  <c r="V42"/>
  <c r="W42" s="1"/>
  <c r="J52" i="8"/>
  <c r="V52" s="1"/>
  <c r="W52" s="1"/>
  <c r="V51"/>
  <c r="W51" s="1"/>
  <c r="I50"/>
  <c r="L50"/>
  <c r="V50" s="1"/>
  <c r="W50" s="1"/>
  <c r="O50"/>
  <c r="R50"/>
  <c r="U50"/>
  <c r="W43"/>
  <c r="V47" i="6"/>
  <c r="W47" s="1"/>
  <c r="K45"/>
  <c r="N45"/>
  <c r="Q45"/>
  <c r="T45"/>
  <c r="V43"/>
  <c r="J45"/>
  <c r="M45"/>
  <c r="P45"/>
  <c r="S45"/>
  <c r="I45"/>
  <c r="L45"/>
  <c r="O45"/>
  <c r="R45"/>
  <c r="U45"/>
  <c r="J43" i="7" l="1"/>
  <c r="X41"/>
  <c r="K43"/>
  <c r="W43" s="1"/>
  <c r="W41"/>
  <c r="V45" i="6"/>
  <c r="W45" s="1"/>
  <c r="V46"/>
  <c r="W46" s="1"/>
  <c r="W43"/>
  <c r="X43" i="7" l="1"/>
  <c r="G264" i="5"/>
  <c r="G263"/>
  <c r="G262"/>
  <c r="G261"/>
  <c r="G260"/>
  <c r="G259"/>
  <c r="F258"/>
  <c r="F266" s="1"/>
  <c r="E258"/>
  <c r="E266" s="1"/>
  <c r="D258"/>
  <c r="D266" s="1"/>
  <c r="G257"/>
  <c r="G256"/>
  <c r="G255"/>
  <c r="G254"/>
  <c r="G253"/>
  <c r="G252"/>
  <c r="G251"/>
  <c r="G250"/>
  <c r="F236"/>
  <c r="G236" s="1"/>
  <c r="E236"/>
  <c r="D236"/>
  <c r="G234"/>
  <c r="G233"/>
  <c r="G232"/>
  <c r="G231"/>
  <c r="G230"/>
  <c r="G229"/>
  <c r="F221"/>
  <c r="G221" s="1"/>
  <c r="E221"/>
  <c r="D221"/>
  <c r="G219"/>
  <c r="G218"/>
  <c r="F210"/>
  <c r="G210" s="1"/>
  <c r="E210"/>
  <c r="D210"/>
  <c r="G208"/>
  <c r="G207"/>
  <c r="G206"/>
  <c r="G205"/>
  <c r="G204"/>
  <c r="F190"/>
  <c r="G190" s="1"/>
  <c r="E190"/>
  <c r="D190"/>
  <c r="G188"/>
  <c r="G187"/>
  <c r="G186"/>
  <c r="G185"/>
  <c r="G184"/>
  <c r="G183"/>
  <c r="G182"/>
  <c r="G181"/>
  <c r="F169"/>
  <c r="G169" s="1"/>
  <c r="E169"/>
  <c r="D169"/>
  <c r="G167"/>
  <c r="G166"/>
  <c r="G165"/>
  <c r="G164"/>
  <c r="G163"/>
  <c r="G162"/>
  <c r="G161"/>
  <c r="G160"/>
  <c r="G159"/>
  <c r="G158"/>
  <c r="G157"/>
  <c r="G156"/>
  <c r="F138"/>
  <c r="G138" s="1"/>
  <c r="E138"/>
  <c r="D138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F86"/>
  <c r="E86"/>
  <c r="G86" s="1"/>
  <c r="D86"/>
  <c r="G84"/>
  <c r="G83"/>
  <c r="G82"/>
  <c r="G81"/>
  <c r="G80"/>
  <c r="G79"/>
  <c r="G78"/>
  <c r="G77"/>
  <c r="G76"/>
  <c r="G75"/>
  <c r="G74"/>
  <c r="G73"/>
  <c r="G72"/>
  <c r="G71"/>
  <c r="F58"/>
  <c r="F272" s="1"/>
  <c r="E58"/>
  <c r="E272" s="1"/>
  <c r="D58"/>
  <c r="D272" s="1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H423" i="4"/>
  <c r="G423"/>
  <c r="F423"/>
  <c r="E423"/>
  <c r="H422"/>
  <c r="H421"/>
  <c r="H420"/>
  <c r="H419"/>
  <c r="H418"/>
  <c r="H417"/>
  <c r="G392"/>
  <c r="H392" s="1"/>
  <c r="F392"/>
  <c r="E392"/>
  <c r="H389"/>
  <c r="G378"/>
  <c r="H378" s="1"/>
  <c r="F378"/>
  <c r="E378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G325"/>
  <c r="H325" s="1"/>
  <c r="F325"/>
  <c r="E325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F289"/>
  <c r="E289"/>
  <c r="G287"/>
  <c r="H287" s="1"/>
  <c r="H286"/>
  <c r="H285"/>
  <c r="H284"/>
  <c r="G270"/>
  <c r="F270"/>
  <c r="H270" s="1"/>
  <c r="E270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G243"/>
  <c r="H243" s="1"/>
  <c r="F243"/>
  <c r="E243"/>
  <c r="H241"/>
  <c r="H240"/>
  <c r="H239"/>
  <c r="H238"/>
  <c r="H237"/>
  <c r="H236"/>
  <c r="H235"/>
  <c r="H234"/>
  <c r="H233"/>
  <c r="H232"/>
  <c r="H231"/>
  <c r="H230"/>
  <c r="H229"/>
  <c r="G208"/>
  <c r="F208"/>
  <c r="H208" s="1"/>
  <c r="E208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E178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G149"/>
  <c r="G178" s="1"/>
  <c r="F149"/>
  <c r="F178" s="1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E122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G91"/>
  <c r="G122" s="1"/>
  <c r="F91"/>
  <c r="F122" s="1"/>
  <c r="H90"/>
  <c r="H89"/>
  <c r="H88"/>
  <c r="H87"/>
  <c r="H86"/>
  <c r="H85"/>
  <c r="H84"/>
  <c r="G76"/>
  <c r="F76"/>
  <c r="F402" s="1"/>
  <c r="F428" s="1"/>
  <c r="E76"/>
  <c r="E402" s="1"/>
  <c r="E428" s="1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D19" i="1"/>
  <c r="C19"/>
  <c r="F18"/>
  <c r="E17"/>
  <c r="E19" s="1"/>
  <c r="F19" s="1"/>
  <c r="D15"/>
  <c r="C15"/>
  <c r="E14"/>
  <c r="F14" s="1"/>
  <c r="F13"/>
  <c r="F12"/>
  <c r="F11"/>
  <c r="G272" i="5" l="1"/>
  <c r="G266"/>
  <c r="G58"/>
  <c r="G258"/>
  <c r="H122" i="4"/>
  <c r="H178"/>
  <c r="H76"/>
  <c r="H91"/>
  <c r="H149"/>
  <c r="G289"/>
  <c r="H289" s="1"/>
  <c r="E15" i="1"/>
  <c r="F15" s="1"/>
  <c r="F17"/>
  <c r="G402" i="4" l="1"/>
  <c r="G428" l="1"/>
  <c r="H428" s="1"/>
  <c r="H402"/>
</calcChain>
</file>

<file path=xl/comments1.xml><?xml version="1.0" encoding="utf-8"?>
<comments xmlns="http://schemas.openxmlformats.org/spreadsheetml/2006/main">
  <authors>
    <author>Marcela Pardovská</author>
  </authors>
  <commentList>
    <comment ref="L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č. 34810/16/OSV
s JmK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O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za 01/16, z účelově určeného příspěvku na zdr.personál čerpání do 5/16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02/16, z účelového určeného příspěvku na zdr. Personál čerpání do 5/16
 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doúčt. Provozního příspěvku na platy sester z roku 2015, mzdy 03 z provozního příspěvku 2016, celkem účelově určený na platy 
6 924 tis.
</t>
        </r>
      </text>
    </comment>
    <comment ref="N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  <comment ref="O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</commentList>
</comments>
</file>

<file path=xl/comments2.xml><?xml version="1.0" encoding="utf-8"?>
<comments xmlns="http://schemas.openxmlformats.org/spreadsheetml/2006/main">
  <authors>
    <author>Ekonom</author>
    <author>Rausová Kamila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38"/>
          </rPr>
          <t>Ekonom: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3" authorId="1">
      <text>
        <r>
          <rPr>
            <b/>
            <sz val="9"/>
            <color indexed="81"/>
            <rFont val="Tahoma"/>
            <family val="2"/>
            <charset val="238"/>
          </rPr>
          <t>Rausová Kamila:</t>
        </r>
        <r>
          <rPr>
            <sz val="9"/>
            <color indexed="81"/>
            <rFont val="Tahoma"/>
            <family val="2"/>
            <charset val="238"/>
          </rPr>
          <t xml:space="preserve">
MU 24 707
ÚP   2 436</t>
        </r>
      </text>
    </comment>
  </commentList>
</comments>
</file>

<file path=xl/comments3.xml><?xml version="1.0" encoding="utf-8"?>
<comments xmlns="http://schemas.openxmlformats.org/spreadsheetml/2006/main">
  <authors>
    <author>sykorova</author>
  </authors>
  <commentList>
    <comment ref="G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839,87 tis. Kč z projektu EU Peníze školám. V roce 2011 bylo vyčerpáno 803,32 tis. Kč.</t>
        </r>
      </text>
    </comment>
  </commentList>
</comments>
</file>

<file path=xl/comments4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608,26 tis. Kč z projektu EU Peníze školám. V roce 2011 bylo vyčerpáno 278,35 tis. Kč.</t>
        </r>
      </text>
    </comment>
  </commentList>
</comments>
</file>

<file path=xl/comments5.xml><?xml version="1.0" encoding="utf-8"?>
<comments xmlns="http://schemas.openxmlformats.org/spreadsheetml/2006/main">
  <authors>
    <author>Sýkorová Markéta Ing.</author>
  </authors>
  <commentList>
    <comment ref="M30" authorId="0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17.748 tis. Kč (státní přes kraj)
190,2 tis. Kč (od zřizovatele) vyčleněny mzdové prostředky na školního psychologa
Celkem: 17.938,20 tis. Kč</t>
        </r>
      </text>
    </comment>
  </commentList>
</comments>
</file>

<file path=xl/comments6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793,87 tis. Kč z projektu EU Peníze školám. V roce 2011 bylo vyčerpáno 380,2 tis. Kč.</t>
        </r>
      </text>
    </comment>
  </commentList>
</comments>
</file>

<file path=xl/comments7.xml><?xml version="1.0" encoding="utf-8"?>
<comments xmlns="http://schemas.openxmlformats.org/spreadsheetml/2006/main">
  <authors>
    <author>sykorova</author>
    <author>Sýkorová Markéta Ing.</author>
  </authors>
  <commentList>
    <comment ref="H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1.983,8 tis. Kč z projektu EU Peníze školám. V roce 2011 nebylo čerpáno.</t>
        </r>
      </text>
    </comment>
    <comment ref="N29" authorId="1">
      <text>
        <r>
          <rPr>
            <b/>
            <sz val="8"/>
            <color indexed="81"/>
            <rFont val="Tahoma"/>
            <charset val="1"/>
          </rPr>
          <t>Sýkorová Markéta Ing.:</t>
        </r>
        <r>
          <rPr>
            <sz val="8"/>
            <color indexed="81"/>
            <rFont val="Tahoma"/>
            <charset val="1"/>
          </rPr>
          <t xml:space="preserve">
navýšení o 20 tisíc od zřizovatele - stolní hokej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22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sykorova:
</t>
        </r>
        <r>
          <rPr>
            <sz val="8"/>
            <color indexed="8"/>
            <rFont val="Tahoma"/>
            <family val="2"/>
            <charset val="238"/>
          </rPr>
          <t>Škola získala 522,65 tis. Kč z projektu EU Peníze školám. V roce 2011 bylo vyčerpáno.</t>
        </r>
      </text>
    </comment>
  </commentList>
</comments>
</file>

<file path=xl/sharedStrings.xml><?xml version="1.0" encoding="utf-8"?>
<sst xmlns="http://schemas.openxmlformats.org/spreadsheetml/2006/main" count="3710" uniqueCount="813">
  <si>
    <t>Kraj: Jihomoravský</t>
  </si>
  <si>
    <t>Okres: Břeclav</t>
  </si>
  <si>
    <t>Město: Břeclav</t>
  </si>
  <si>
    <t xml:space="preserve">                    Tabulka doplňujících ukazatelů za období 6/2016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</si>
  <si>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</si>
  <si>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</si>
  <si>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</si>
  <si>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</si>
  <si>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</si>
  <si>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</si>
  <si>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</si>
  <si>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</si>
  <si>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</si>
  <si>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</si>
  <si>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</si>
  <si>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</si>
  <si>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</si>
  <si>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</si>
  <si>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</si>
  <si>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</si>
  <si>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</si>
  <si>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</si>
  <si>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</si>
  <si>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</si>
  <si>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</si>
  <si>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</si>
  <si>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2016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</si>
  <si>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</si>
  <si>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</si>
  <si>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</si>
  <si>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</si>
  <si>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</si>
  <si>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</si>
  <si>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</si>
  <si>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</si>
  <si>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1-6/2016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</si>
  <si>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</si>
  <si>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</si>
  <si>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</si>
  <si>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</si>
  <si>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>Ostat. neinv. přij. transfery ze SR a ESF - aktiv. politika zaměst.</t>
  </si>
  <si>
    <t>Neinv. přij.transf. ze SR</t>
  </si>
  <si>
    <t>Neinv. přij. transf. od krajů-Udržování cyklistických komunikací</t>
  </si>
  <si>
    <t xml:space="preserve">Neinv. přij. transf. ze SR </t>
  </si>
  <si>
    <t>Neinv. přij. transf. od krajů</t>
  </si>
  <si>
    <t>Neinv. přij. transf. od mezinár. institucí</t>
  </si>
  <si>
    <t xml:space="preserve">Inv. přij. transfery ze stát. fondů </t>
  </si>
  <si>
    <t>Inv. přij. transfery ze stát. fondů</t>
  </si>
  <si>
    <t>Ostat. investič. přij. transf. ze SR</t>
  </si>
  <si>
    <t xml:space="preserve">Ostat. investič. přij. transf. ze SR 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</si>
  <si>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</si>
  <si>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</si>
  <si>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</si>
  <si>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</si>
  <si>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</si>
  <si>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</si>
  <si>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</si>
  <si>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</si>
  <si>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</si>
  <si>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</si>
  <si>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</si>
  <si>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</si>
  <si>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>Přijaté dary na pořízení dlouhodobého maj. -využití vol. času dětí a mlád.</t>
  </si>
  <si>
    <t>Přijaté neinvestiční dary</t>
  </si>
  <si>
    <t>Přijaté pojistné náhrady - veřejné osvětlení</t>
  </si>
  <si>
    <t>Přijaté nekapitálové příspěvky a náhrady -využití vol. času dětí a mládeže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</si>
  <si>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</si>
  <si>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</si>
  <si>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</si>
  <si>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</si>
  <si>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</si>
  <si>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</si>
  <si>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</si>
  <si>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</si>
  <si>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</si>
  <si>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</si>
  <si>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</si>
  <si>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</si>
  <si>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</si>
  <si>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</si>
  <si>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</si>
  <si>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</si>
  <si>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Ostat. neinv. přij. transf. ze SR -Sociálně právní ochrana dětí</t>
  </si>
  <si>
    <t>Ostat. neinv. přij. transfery ze SR - OPZ-VPP</t>
  </si>
  <si>
    <t>Neinvestič. přij. transfery ze SR - Výkon sociální práce</t>
  </si>
  <si>
    <t>Ostat. neinv. přij. transfery ze SR - Aktiv. pol. zam. ze SR a EU</t>
  </si>
  <si>
    <t>Ostat. neinv. přij. transfery ze SR - Integr. oper. program-EU</t>
  </si>
  <si>
    <t xml:space="preserve">Převody z ostatních vlastních fondů </t>
  </si>
  <si>
    <t>Neinvestič. přij. transfery od krajů -  Akceschopnost JSDH</t>
  </si>
  <si>
    <t>Ost. investič. přij. transfery ze SR - IOP-Výzva 22</t>
  </si>
  <si>
    <t xml:space="preserve">Ost. investič. přij. transfery ze SR - </t>
  </si>
  <si>
    <t xml:space="preserve">Investič. přij.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</si>
  <si>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</si>
  <si>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</si>
  <si>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</si>
  <si>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</si>
  <si>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</si>
  <si>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</si>
  <si>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 xml:space="preserve">Přijaté příspěvky na poříz. dlouhodob. maj. </t>
  </si>
  <si>
    <t>Příjmy z poskytovaných služeb - místní relace - § vnitřní správa</t>
  </si>
  <si>
    <t>Sankční platby přijaté od jiných subjektů</t>
  </si>
  <si>
    <t>Příjmy z pronájmu ostatních nemovitostí - vnitřní správa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</si>
  <si>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</si>
  <si>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</si>
  <si>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</si>
  <si>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</si>
  <si>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</si>
  <si>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</si>
  <si>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</si>
  <si>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</si>
  <si>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</si>
  <si>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</si>
  <si>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</si>
  <si>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 - Výkon pěstounské péče </t>
  </si>
  <si>
    <t>Ost. neinvest. přij. transfery ze SR - Výkon sociální práce (v ORJ 030)</t>
  </si>
  <si>
    <t>Ost. neinvest. přij. transfery ze SR-</t>
  </si>
  <si>
    <t>Ost. neinvest.přij. transfery ze SR- Rozvoj inf. sítě veřej. knihoven</t>
  </si>
  <si>
    <t>Ost. neinvest. přij. transfery ze SR-Měst. knihovna-kulturní aktivity</t>
  </si>
  <si>
    <t>Neinv. přij. transtery od obcí</t>
  </si>
  <si>
    <t>Neinv. přij. transfery od krajů</t>
  </si>
  <si>
    <t xml:space="preserve">Neinv. přij. transfery od krajů </t>
  </si>
  <si>
    <t>Neinv. přij. transfery od krajů - Zdravé municipality</t>
  </si>
  <si>
    <t>Neinv. přij. transtery od krajů - Podpora projektu Family point</t>
  </si>
  <si>
    <t>Neinv. přij. transfery od krajů - poskytování sociálních služeb</t>
  </si>
  <si>
    <t>Neinv. přij. transfery od krajů - Domov seniorů Břeclav</t>
  </si>
  <si>
    <t>Neinv. přij. transfery od krajů - ZŠ - proj. poskytování soc. stravování</t>
  </si>
  <si>
    <t>Příjmy z poskytování služeb a výrobků</t>
  </si>
  <si>
    <t>Ostatní příjmy z vlastní činnosti - Základní školy</t>
  </si>
  <si>
    <t>Ostatní vratky přijatých transferů (vratky ZŠ-projekt OPVK)</t>
  </si>
  <si>
    <t>Příjmy z pronájmu ost. nemovit. a jejich částí - Kino Koruna</t>
  </si>
  <si>
    <t>Příjmy z pronájmu movitých věcí - Kino Koruna</t>
  </si>
  <si>
    <t>Přijaté nekapitálové příspěvky a náhrady - Kino Koruna</t>
  </si>
  <si>
    <t>Přijaté nekapitálové příspěvky a náhrady - Zájmová činnost v kultuře</t>
  </si>
  <si>
    <t>Příjmy z pronájmu movitých věcí - Ostat. zál. kultury, církví a sděl. prostř.</t>
  </si>
  <si>
    <t>Příjmy z prodeje krátk. a drobného dlouhodob. majetku</t>
  </si>
  <si>
    <t>Přijaté nekapitálové příspěvky a náhrady - Sport. zařízení v maj.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</si>
  <si>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</si>
  <si>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</si>
  <si>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</si>
  <si>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</si>
  <si>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</si>
  <si>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</si>
  <si>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</si>
  <si>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</si>
  <si>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Odvody příspěvkových organizací - Domov seniorů Břeclav</t>
  </si>
  <si>
    <t>Přijaté sankční popl. od jiných subjektů-ost. služby a čin. v obl. soc. prev.</t>
  </si>
  <si>
    <t>Přijaté nekapitálové příspěvky a náhrady - ostat. zál. soc. věcí</t>
  </si>
  <si>
    <t>Přijaté sankční poplatky od jiných subjektů</t>
  </si>
  <si>
    <t>Přijaté nekapitálové příspěvky-vnitřní správa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</si>
  <si>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</si>
  <si>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</si>
  <si>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</si>
  <si>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</si>
  <si>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</si>
  <si>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</si>
  <si>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</si>
  <si>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</si>
  <si>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</si>
  <si>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</si>
  <si>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Neinvestiční přijaté dotace od krajů - EVVO </t>
  </si>
  <si>
    <t xml:space="preserve">Příjmy z pronájmu ostat. nemovit. a jejich částí - Útulek Bulhary </t>
  </si>
  <si>
    <t>Přijaté sankční poplatky-rybářství</t>
  </si>
  <si>
    <t>Úhrada z vydobývaného prostoru</t>
  </si>
  <si>
    <t>Přijaté sankční poplatky-ost. správa ve vod. hospodářství</t>
  </si>
  <si>
    <t>Přijaté sankční poplatky-zach. a obnova kulturních památek</t>
  </si>
  <si>
    <t>Přijaté sankční poplatky-ost. čin. k ochraně přírody a krajiny</t>
  </si>
  <si>
    <t>Přijaté sankční poplatky-činnost místní správy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</si>
  <si>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</si>
  <si>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</si>
  <si>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</si>
  <si>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</si>
  <si>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</si>
  <si>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</si>
  <si>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</si>
  <si>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</si>
  <si>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</si>
  <si>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</si>
  <si>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</si>
  <si>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</si>
  <si>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</si>
  <si>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</si>
  <si>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</si>
  <si>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</si>
  <si>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</si>
  <si>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</si>
  <si>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SR - Asistent prev. krim. 2016</t>
  </si>
  <si>
    <t>Ostat. neinv. přij. transfery ze státního rozpočtu - Domovník-preventista</t>
  </si>
  <si>
    <t>Ostat. neinv. přij. transfery ze SR - Forenzní identifikač. značení</t>
  </si>
  <si>
    <t>Neinv. příjaté dotace od obcí - veřejnoprávní smlouvy</t>
  </si>
  <si>
    <t>Neinv. přij. dot. od krajů - Projekt Pagery pro seniory 2016</t>
  </si>
  <si>
    <t>Neinv. přij. dot. od krajů - Projekt Bezpečné bydlení seniorů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</si>
  <si>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</si>
  <si>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</si>
  <si>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</si>
  <si>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</si>
  <si>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</si>
  <si>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poplatky-městská policie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</si>
  <si>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</si>
  <si>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</si>
  <si>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</si>
  <si>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</si>
  <si>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</si>
  <si>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</si>
  <si>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Sankční poplatky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</si>
  <si>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</si>
  <si>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</si>
  <si>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</si>
  <si>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</si>
  <si>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</si>
  <si>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</si>
  <si>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</si>
  <si>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</si>
  <si>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</si>
  <si>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</si>
  <si>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</si>
  <si>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</si>
  <si>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</si>
  <si>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</si>
  <si>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</si>
  <si>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</si>
  <si>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Odvod z výherních hracích přístrojů</t>
  </si>
  <si>
    <t xml:space="preserve">Správní poplatky </t>
  </si>
  <si>
    <t>Daň z nemovitostí</t>
  </si>
  <si>
    <t xml:space="preserve">Neinv. přijaté dotace ze SR - přísp. na výkon stát. správy 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</si>
  <si>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</si>
  <si>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</si>
  <si>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</si>
  <si>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</si>
  <si>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</si>
  <si>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>Sankční platby přijaté od jiných subjektů - AVE, a. s.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</si>
  <si>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</si>
  <si>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</si>
  <si>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</si>
  <si>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</si>
  <si>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</si>
  <si>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</si>
  <si>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</si>
  <si>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</si>
  <si>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</si>
  <si>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</si>
  <si>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</si>
  <si>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</si>
  <si>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</si>
  <si>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</si>
  <si>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</si>
  <si>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</si>
  <si>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</si>
  <si>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</si>
  <si>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</si>
  <si>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</si>
  <si>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</si>
  <si>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</si>
  <si>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</si>
  <si>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</si>
  <si>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</si>
  <si>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</si>
  <si>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</si>
  <si>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</si>
  <si>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</si>
  <si>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</si>
  <si>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</si>
  <si>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</si>
  <si>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</si>
  <si>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</si>
  <si>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</si>
  <si>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</si>
  <si>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</si>
  <si>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</si>
  <si>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</si>
  <si>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</si>
  <si>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</si>
  <si>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</si>
  <si>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</si>
  <si>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</si>
  <si>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</si>
  <si>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</si>
  <si>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</si>
  <si>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</si>
  <si>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</si>
  <si>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</si>
  <si>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Kontrolní součet (příjmy celkem + financování celkem=výdaje celkem)</t>
  </si>
  <si>
    <t xml:space="preserve">Město Břeclav </t>
  </si>
  <si>
    <t xml:space="preserve">                                       ROZPOČET  VÝDAJŮ  NA  ROK  2016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</si>
  <si>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</si>
  <si>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</si>
  <si>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</si>
  <si>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</si>
  <si>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</si>
  <si>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</si>
  <si>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</si>
  <si>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</si>
  <si>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</si>
  <si>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</si>
  <si>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</si>
  <si>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</si>
  <si>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</si>
  <si>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</si>
  <si>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</si>
  <si>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</si>
  <si>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</si>
  <si>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</si>
  <si>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</si>
  <si>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</si>
  <si>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</si>
  <si>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</si>
  <si>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</si>
  <si>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</si>
  <si>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</si>
  <si>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</si>
  <si>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</si>
  <si>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</si>
  <si>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</si>
  <si>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</si>
  <si>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</si>
  <si>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</si>
  <si>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</si>
  <si>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</si>
  <si>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</si>
  <si>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</si>
  <si>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</si>
  <si>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</si>
  <si>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</si>
  <si>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Ostatní služby a ačinnosti v oblasti sociální péče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</si>
  <si>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</si>
  <si>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</si>
  <si>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</si>
  <si>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</si>
  <si>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</si>
  <si>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</si>
  <si>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</si>
  <si>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</si>
  <si>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</si>
  <si>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</si>
  <si>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</si>
  <si>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</si>
  <si>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</si>
  <si>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</si>
  <si>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</si>
  <si>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</si>
  <si>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</si>
  <si>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</si>
  <si>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</si>
  <si>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</si>
  <si>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</si>
  <si>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</si>
  <si>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</si>
  <si>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</si>
  <si>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</si>
  <si>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</si>
  <si>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</si>
  <si>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</si>
  <si>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</si>
  <si>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</si>
  <si>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</si>
  <si>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</si>
  <si>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</si>
  <si>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</si>
  <si>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</si>
  <si>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</si>
  <si>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</si>
  <si>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</si>
  <si>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</si>
  <si>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</si>
  <si>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</si>
  <si>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</si>
  <si>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</si>
  <si>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</si>
  <si>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</si>
  <si>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</si>
  <si>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</si>
  <si>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</si>
  <si>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</si>
  <si>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</si>
  <si>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</si>
  <si>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</si>
  <si>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</si>
  <si>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</si>
  <si>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</si>
  <si>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</si>
  <si>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</si>
  <si>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</si>
  <si>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</si>
  <si>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</si>
  <si>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</si>
  <si>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</si>
  <si>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</si>
  <si>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Finanční vypořádání min. let - vratky z projektů OPVK u ZŠ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</si>
  <si>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</si>
  <si>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</si>
  <si>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</si>
  <si>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</si>
  <si>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</si>
  <si>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</si>
  <si>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</si>
  <si>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</si>
  <si>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</si>
  <si>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</si>
  <si>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</si>
  <si>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</si>
  <si>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</si>
  <si>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</si>
  <si>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</si>
  <si>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</si>
  <si>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</si>
  <si>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</si>
  <si>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</si>
  <si>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</si>
  <si>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</si>
  <si>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</si>
  <si>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</si>
  <si>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</si>
  <si>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</si>
  <si>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</si>
  <si>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</si>
  <si>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</si>
  <si>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</si>
  <si>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</si>
  <si>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</si>
  <si>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</si>
  <si>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</si>
  <si>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</si>
  <si>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</si>
  <si>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</si>
  <si>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</si>
  <si>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</si>
  <si>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</si>
  <si>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</si>
  <si>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</si>
  <si>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</si>
  <si>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budov, nákup DHM jinde nezař.</t>
  </si>
  <si>
    <t>Komunální služby a územní rozvoj - výkupy pozemků</t>
  </si>
  <si>
    <t>Ostatní nakládání s odpady-výkup pozemku a nájem za skládku</t>
  </si>
  <si>
    <t>Ostat. soc. péče a pomoc ostat. skup. obyvatelstva</t>
  </si>
  <si>
    <t>Požární ochrana-dobrovolná část</t>
  </si>
  <si>
    <t>VÝDAJE ORJ 120  CELKEM</t>
  </si>
  <si>
    <t>CELKEM VÝDAJE MĚSTA</t>
  </si>
  <si>
    <t>Pasport vybraných rozvahových a výsledovkových položek</t>
  </si>
  <si>
    <t>Rozpočet na rok 2016</t>
  </si>
  <si>
    <t xml:space="preserve">Příspěvková organizace :   </t>
  </si>
  <si>
    <t xml:space="preserve"> Tereza Břeclav</t>
  </si>
  <si>
    <t>v  tisicích Kč, bez des.míst</t>
  </si>
  <si>
    <t>měsíc</t>
  </si>
  <si>
    <t>r.2016</t>
  </si>
  <si>
    <t>Plnění</t>
  </si>
  <si>
    <t>řádek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</si>
  <si>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</si>
  <si>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</si>
  <si>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</si>
  <si>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</si>
  <si>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</si>
  <si>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</si>
  <si>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</si>
  <si>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</si>
  <si>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</si>
  <si>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</si>
  <si>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</si>
  <si>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</si>
  <si>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</si>
  <si>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</si>
  <si>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</si>
  <si>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</si>
  <si>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</si>
  <si>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hm.majetek (DHIM)</t>
  </si>
  <si>
    <t>Oprávky k DHIM</t>
  </si>
  <si>
    <t>-12089</t>
  </si>
  <si>
    <t>-14643</t>
  </si>
  <si>
    <t>Dlouhodobý finanční majetek</t>
  </si>
  <si>
    <t>Zásoby</t>
  </si>
  <si>
    <t>Pohledávky</t>
  </si>
  <si>
    <t>Finanční majetek</t>
  </si>
  <si>
    <t>Úhrn aktiv</t>
  </si>
  <si>
    <t>Majetkové fondy</t>
  </si>
  <si>
    <t>Peněžní fondy</t>
  </si>
  <si>
    <t>Dlouhodobé závazky</t>
  </si>
  <si>
    <t>Krátkodobé závazky</t>
  </si>
  <si>
    <t>Bankovní výpomoci a půjčky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</si>
  <si>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</si>
  <si>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</si>
  <si>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</si>
  <si>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</si>
  <si>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</si>
  <si>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</si>
  <si>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Rekonstrukce hlediště</t>
  </si>
  <si>
    <t>Opravy a udržování</t>
  </si>
  <si>
    <t>Ostatní služby</t>
  </si>
  <si>
    <t xml:space="preserve">Mzdové náklady </t>
  </si>
  <si>
    <t>Zákonné a ost. odvody</t>
  </si>
  <si>
    <t xml:space="preserve"> 10 - 13</t>
  </si>
  <si>
    <t>Odpis pohledávek</t>
  </si>
  <si>
    <t>Odpisy majetku</t>
  </si>
  <si>
    <t>Ostátní náklady</t>
  </si>
  <si>
    <t>Náklady celkem (ÚT 5)</t>
  </si>
  <si>
    <t>Tržby za vlastní výrobky</t>
  </si>
  <si>
    <t>Tržby z prodeje služeb</t>
  </si>
  <si>
    <t>Tržby za prodané zboží</t>
  </si>
  <si>
    <t>Provozní dotace</t>
  </si>
  <si>
    <t>Ostatní výnosy</t>
  </si>
  <si>
    <t>Výnosy celkem (ÚT 6)</t>
  </si>
  <si>
    <t>Výnosy bez dotací</t>
  </si>
  <si>
    <t>Hospodářský výsledek</t>
  </si>
  <si>
    <t>Modifikovaný HV</t>
  </si>
  <si>
    <t xml:space="preserve"> 59-57</t>
  </si>
  <si>
    <t>Příloha č. 9.1</t>
  </si>
  <si>
    <t xml:space="preserve">Příloha č. 7   Pravidla vztahů města Břeclavi k PO </t>
  </si>
  <si>
    <t>Pasport vybraných rozvahových a výsledovkových položek - HODNOCENÍ - rok 2016</t>
  </si>
  <si>
    <t xml:space="preserve">Příspěvková organizace (neškolská):   </t>
  </si>
  <si>
    <t xml:space="preserve">Městské muzeum a galerie Břeclav </t>
  </si>
  <si>
    <t>Schvál. R.</t>
  </si>
  <si>
    <t>Uprav. R.</t>
  </si>
  <si>
    <t>r.2000</t>
  </si>
  <si>
    <t>r.2001</t>
  </si>
  <si>
    <t>účet</t>
  </si>
  <si>
    <t>r.2015</t>
  </si>
  <si>
    <t>201x</t>
  </si>
  <si>
    <t>Dlouhodobý hmotný majetek (DHM)</t>
  </si>
  <si>
    <t>A II, sl.1</t>
  </si>
  <si>
    <t>02x</t>
  </si>
  <si>
    <t>Oprávky k DHM</t>
  </si>
  <si>
    <t>A II, sl.2</t>
  </si>
  <si>
    <t>08x</t>
  </si>
  <si>
    <t>B I, sl.1</t>
  </si>
  <si>
    <t>1xx</t>
  </si>
  <si>
    <t>A IV+B II, sl.1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</si>
  <si>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</si>
  <si>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</si>
  <si>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</si>
  <si>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</si>
  <si>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</si>
  <si>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</si>
  <si>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</si>
  <si>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</si>
  <si>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 III, sl.1</t>
  </si>
  <si>
    <t>D IV, sl.1</t>
  </si>
  <si>
    <t>Bankovní úvěry</t>
  </si>
  <si>
    <t>D III.1+D IV.1</t>
  </si>
  <si>
    <t>IV.</t>
  </si>
  <si>
    <t>xxx</t>
  </si>
  <si>
    <t>A I,ř.1</t>
  </si>
  <si>
    <t>A I, ř.2</t>
  </si>
  <si>
    <t>A I, ř.4</t>
  </si>
  <si>
    <t>A I, ř.5</t>
  </si>
  <si>
    <t>A I, ř.8</t>
  </si>
  <si>
    <t>A I, ř.9</t>
  </si>
  <si>
    <t>Zákonné a ostatní odvody</t>
  </si>
  <si>
    <t>A I, ř.11-14</t>
  </si>
  <si>
    <t>524-8</t>
  </si>
  <si>
    <t>A I, ř.31</t>
  </si>
  <si>
    <t>A I, ř.25</t>
  </si>
  <si>
    <t>Ostatní náklady</t>
  </si>
  <si>
    <t>5xx</t>
  </si>
  <si>
    <t xml:space="preserve">Náklady celkem </t>
  </si>
  <si>
    <t>A I+A II+A III</t>
  </si>
  <si>
    <t>B I, ř.1</t>
  </si>
  <si>
    <t>B I, ř.2</t>
  </si>
  <si>
    <t>B I, ř.4</t>
  </si>
  <si>
    <t>B IV</t>
  </si>
  <si>
    <t>67x</t>
  </si>
  <si>
    <t>6xx</t>
  </si>
  <si>
    <t>B I+B II+B IV</t>
  </si>
  <si>
    <t>VI.</t>
  </si>
  <si>
    <t>V Břeclavi dne:</t>
  </si>
  <si>
    <t>Zpracoval:</t>
  </si>
  <si>
    <t>Schválil:</t>
  </si>
  <si>
    <t>Městská knihovna Břeclav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</si>
  <si>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</si>
  <si>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</si>
  <si>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</si>
  <si>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</si>
  <si>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</si>
  <si>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</si>
  <si>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</si>
  <si>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</si>
  <si>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</si>
  <si>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</si>
  <si>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</si>
  <si>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</si>
  <si>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</si>
  <si>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</si>
  <si>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</si>
  <si>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</si>
  <si>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</si>
  <si>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</si>
  <si>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</si>
  <si>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</si>
  <si>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</si>
  <si>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</si>
  <si>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</si>
  <si>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</si>
  <si>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</si>
  <si>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</si>
  <si>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</si>
  <si>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</si>
  <si>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</si>
  <si>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</si>
  <si>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</si>
  <si>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</si>
  <si>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</si>
  <si>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</si>
  <si>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</si>
  <si>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</si>
  <si>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</si>
  <si>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</si>
  <si>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</si>
  <si>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</si>
  <si>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</si>
  <si>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</si>
  <si>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</si>
  <si>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</si>
  <si>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</si>
  <si>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</si>
  <si>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</si>
  <si>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</si>
  <si>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</si>
  <si>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</si>
  <si>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</si>
  <si>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</si>
  <si>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</si>
  <si>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Příloha č.7 - Pravidla vztahů Města Břeclavi k PO</t>
  </si>
  <si>
    <t>Domov seniorů Břeclav, příspěvková org.</t>
  </si>
  <si>
    <t>R.2012</t>
  </si>
  <si>
    <t>R.2013</t>
  </si>
  <si>
    <t>R.2014</t>
  </si>
  <si>
    <t>R.2015</t>
  </si>
  <si>
    <t xml:space="preserve">Komentář: </t>
  </si>
  <si>
    <t>Pasport vybraných rozvahových a výsledovkových položek - ze závěrky k 30.06.2016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</si>
  <si>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</si>
  <si>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</si>
  <si>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</si>
  <si>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</si>
  <si>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</si>
  <si>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</si>
  <si>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</si>
  <si>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r. 2014</t>
  </si>
  <si>
    <t>r. 2015</t>
  </si>
  <si>
    <t>Rozpočet 2016</t>
  </si>
  <si>
    <t>Měsíc</t>
  </si>
  <si>
    <t>r. 2016</t>
  </si>
  <si>
    <t>Závěrka</t>
  </si>
  <si>
    <t>k 30.6.16</t>
  </si>
  <si>
    <t>k 30.9.16</t>
  </si>
  <si>
    <t>k 31.12.16</t>
  </si>
  <si>
    <t>B I, sl.3</t>
  </si>
  <si>
    <t>A IV+B II, sl.3</t>
  </si>
  <si>
    <t>B III, sl.3</t>
  </si>
  <si>
    <t>D II, sl.1</t>
  </si>
  <si>
    <t>A I,ř.1, sl. 1a2</t>
  </si>
  <si>
    <t>A I, ř.2; sl. 1a2</t>
  </si>
  <si>
    <t>A I, ř.4; sl. 1a2</t>
  </si>
  <si>
    <t>A I, ř.8; sl. 1a2</t>
  </si>
  <si>
    <t>A I, ř.12; sl. 1a2</t>
  </si>
  <si>
    <t>Mzdové náklady</t>
  </si>
  <si>
    <t>A I, ř.13; sl. 1a2</t>
  </si>
  <si>
    <t>A I, ř.14-17; sl. 1a2</t>
  </si>
  <si>
    <t>A I, ř.34; sl. 1a2</t>
  </si>
  <si>
    <t>A I, ř.28; sl. 1a2</t>
  </si>
  <si>
    <t>zbylé řádky; sl.1a2</t>
  </si>
  <si>
    <t>Náklady celkem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</si>
  <si>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</si>
  <si>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</si>
  <si>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</si>
  <si>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</si>
  <si>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</si>
  <si>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"Závěrka: k 30.6.16". Zelené buňky nevyplňovat, jsou zavzorcované, vypočte se samo.</t>
  </si>
  <si>
    <t>Vyplnit také počty pracovníků - fyzický i přepočtený stav.</t>
  </si>
  <si>
    <t>V Břeclavi dne: 21. 07. 2016</t>
  </si>
  <si>
    <t>Zpracoval: Třetinová Veronika</t>
  </si>
  <si>
    <t>4004 MŠ Břeclav, Hřbitovní</t>
  </si>
  <si>
    <t xml:space="preserve">Závěrka </t>
  </si>
  <si>
    <t>V Břeclavi dne: 20.7.2016</t>
  </si>
  <si>
    <t>Zpracoval: Trněná</t>
  </si>
  <si>
    <t>4005 MŠ Břeclav, Na Valtické</t>
  </si>
  <si>
    <t>V Břeclavi dne:  20.07.2016</t>
  </si>
  <si>
    <t>Zpracoval: Ing. Alena Cyprisová</t>
  </si>
  <si>
    <t xml:space="preserve">Příspěvková organizace:   </t>
  </si>
  <si>
    <t>4007 MŠ Břeclav, U Splavu</t>
  </si>
  <si>
    <t>V Břeclavi dne:20.7.2016</t>
  </si>
  <si>
    <t>Zpracoval: Césarová</t>
  </si>
  <si>
    <t>4010 MŠ Břeclav, Okružní</t>
  </si>
  <si>
    <t>V Břeclavi dne:  20.7.2016</t>
  </si>
  <si>
    <t>Zpracoval: Hladká Markéta</t>
  </si>
  <si>
    <t>Poznámka účetní:</t>
  </si>
  <si>
    <t>4011 MŠ Břeclav, Osvobození</t>
  </si>
  <si>
    <t>4204 ZŠ Břeclav, Komenského</t>
  </si>
  <si>
    <r>
      <t>Ostatní náklady</t>
    </r>
    <r>
      <rPr>
        <b/>
        <i/>
        <sz val="10"/>
        <color indexed="10"/>
        <rFont val="Arial CE"/>
        <family val="2"/>
        <charset val="238"/>
      </rPr>
      <t xml:space="preserve"> + PROJEKTY</t>
    </r>
  </si>
  <si>
    <t>Zpracoval:  Hlávková Renata</t>
  </si>
  <si>
    <t>4205 ZŠ a MŠ Břeclav, Kpt. Nálepky</t>
  </si>
  <si>
    <t>r.2009</t>
  </si>
  <si>
    <t>V Břeclavi dne: 21.7.2016</t>
  </si>
  <si>
    <t>Zpracovala: Ing. Olga Rajnochová</t>
  </si>
  <si>
    <t xml:space="preserve">4206 ZŠ a MŠ Břeclav, Kupkova </t>
  </si>
  <si>
    <t xml:space="preserve">V Břeclavi dne: 18.07.2016  </t>
  </si>
  <si>
    <t>Zpracoval: Cupalová</t>
  </si>
  <si>
    <t>4207 ZŠ Břeclav,  Na Valtické 31 A</t>
  </si>
  <si>
    <t>r. 2009</t>
  </si>
  <si>
    <r>
      <t xml:space="preserve">Ostatní náklady </t>
    </r>
    <r>
      <rPr>
        <b/>
        <i/>
        <sz val="10"/>
        <color indexed="10"/>
        <rFont val="Arial CE"/>
        <family val="2"/>
        <charset val="238"/>
      </rPr>
      <t>+ PROJEKTY</t>
    </r>
  </si>
  <si>
    <t>V Břeclavi dne: 19. 7. 2016</t>
  </si>
  <si>
    <t>Zpracoval:  I. Frýbertová</t>
  </si>
  <si>
    <t xml:space="preserve">  </t>
  </si>
  <si>
    <t>4209 - ZŠ Břeclav, Slovácká 40</t>
  </si>
  <si>
    <r>
      <t xml:space="preserve">Ostatní náklady; </t>
    </r>
    <r>
      <rPr>
        <b/>
        <i/>
        <sz val="10"/>
        <color rgb="FFFF0000"/>
        <rFont val="Arial CE"/>
        <family val="2"/>
        <charset val="238"/>
      </rPr>
      <t>PROJEKTY</t>
    </r>
  </si>
  <si>
    <t xml:space="preserve"> </t>
  </si>
  <si>
    <t>V Břeclavi dne:  19.7.2016</t>
  </si>
  <si>
    <t>Zpracoval: Menšíková Jana</t>
  </si>
  <si>
    <t>4211 ZŠ J. Noháče, Břeclav</t>
  </si>
  <si>
    <t>4306 ZUŠ Břeclav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</si>
  <si>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</si>
  <si>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</si>
  <si>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</si>
  <si>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</si>
  <si>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</si>
  <si>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</si>
  <si>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</si>
  <si>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</si>
  <si>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</si>
  <si>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</si>
  <si>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</si>
  <si>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</si>
  <si>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</si>
  <si>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</si>
  <si>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</si>
  <si>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</si>
  <si>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</si>
  <si>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</si>
  <si>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</si>
  <si>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</si>
  <si>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</si>
  <si>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</si>
  <si>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Beze změn</t>
  </si>
  <si>
    <t>Fin. dar - České dráhy, a.s. na kaci "Pálavský okruh" (RM 34 dne 6.4.2016)</t>
  </si>
  <si>
    <t>Fin. podpora Židovské obci Brno na údržbu židovského hřbitova v Břeclavi (RM 34 dne 6.4.2016)</t>
  </si>
  <si>
    <t>Navýšení rozpočtu příjmů z nájemného (924 tis.) a služeb (112 tis.) - vztah na zvýšení dotací u nezisk. subj.</t>
  </si>
  <si>
    <t>120 OM</t>
  </si>
  <si>
    <t>Stav k 30.4.2016</t>
  </si>
  <si>
    <t>Parkovací dům pro kola (ZM 11-18.4.2016)</t>
  </si>
  <si>
    <t>020 ORS</t>
  </si>
  <si>
    <t>Peněž. dar k organizaci a materiál. zabezp. výstavy vín LVA dne 20.-21.5.2016 Ing. Sadílkové, Břeclav (RM 35)</t>
  </si>
  <si>
    <t>Fin. dar spolku Světlana, o. s. na pořádání benefičního koncertu dne 24.4.2016 (RM 35)</t>
  </si>
  <si>
    <t>Navýšení závaz. ukazatele PO Tereza Břeclav - akce "Otvírání Licht. stezek"</t>
  </si>
  <si>
    <t>Navýšení závaz. ukazatele PO Tereza Břeclav -"Středisko služebOtvírání Licht. stezek" - - posílení 2 pracov.</t>
  </si>
  <si>
    <t>Navýšení rozpočtu výdajů na neinvestiční transfery (RM 34)</t>
  </si>
  <si>
    <t>Navýšení rozpočtu výdajů na neinvestiční transfery (ZM 11)</t>
  </si>
  <si>
    <t>Fin. dar Nemocnici Břeclav k zajištění 5. Dětského dne v Břeclavi (RM 36-4.5.2016)</t>
  </si>
  <si>
    <t>Fin. dar Muzejní a vlastivědné společnosti v Brně v souvislosti s vydáním knihy (RM 3-4.5.2016)</t>
  </si>
  <si>
    <t>Doplatek účelových výdajů roku 2015 na výkon SPOD (JMK - doplatek dotace)</t>
  </si>
  <si>
    <t>Stav k 31.5.2016</t>
  </si>
  <si>
    <t>Úhrada soudních popl. Krajskému soudu v Brně za zapsání našich PO do obchodního rejstříku</t>
  </si>
  <si>
    <t>Konzultač., poradenské a práv. služby - úhrada za zpracování auditů účet. závěrek Terezy, Muzea, Knihovny</t>
  </si>
  <si>
    <t>Navýšení závaz. ukazatele rozpočtu r. 2016 Městské knihovny Břeclav</t>
  </si>
  <si>
    <t>Pořízení nového parkovacího automatu</t>
  </si>
  <si>
    <t>Parkoviště za bývalým měst. úřadem -  zrušení akce (ZM 13 - 13.6.2016)</t>
  </si>
  <si>
    <t>Rozšíření parkoviště u  bývalého autobusového nádraží (ZM 13 - 13.6.2016)</t>
  </si>
  <si>
    <t>Parkoviště za nemocnicí Břeclav (ZM 13 - 13.6.2016)</t>
  </si>
  <si>
    <t>Školní hřiště u ZŠ na ul. Sovadinova (ZM 13 - 13.6.2016)</t>
  </si>
  <si>
    <t>Oprava střechy krytého bazénu</t>
  </si>
  <si>
    <t>Nakládání s kuchyňským odpadem v organizacích města Břeclav (ZM 13 - 13.6.2016)</t>
  </si>
  <si>
    <t>Nákup výstroje pro Asistenty prevence kriminality</t>
  </si>
  <si>
    <t>Stav k 30.6.2016</t>
  </si>
  <si>
    <t>TJ Sokol CH. N. Ves, z. s., IČ: 46215671, na projekt: „Czech Open v Písku“ (RM 41-13.7.2016)</t>
  </si>
  <si>
    <t>Zahradní soupravy do KD CH. N. Ves (RM 39-22.6.2016)</t>
  </si>
  <si>
    <t>Podpora na vydání knihy "Zážitky a postřehy čes. studenta z dlouhod. pobytu v Číně"  (RM 41-13.7.2016)</t>
  </si>
  <si>
    <t>Vrácení prostředků z předfinancování projektů prevence kriminality</t>
  </si>
  <si>
    <t>Přesun do rez. MP na projekty kriminality</t>
  </si>
  <si>
    <t>Předpoklad stavu k 27.7.2016</t>
  </si>
  <si>
    <t>Dosud neprovedené změny rozpočtu - rezervováno</t>
  </si>
  <si>
    <t>?</t>
  </si>
  <si>
    <t>"Ivan Hlinka Memorial Cup 2016" (Žádost o indiv. dot. JMK 200 tis. Kč, podíl)</t>
  </si>
  <si>
    <t>Žádost o dot. z Mezinár. visegrád. fondu na "Živý folklór" (celk. nákl. 350 tis. vč. DPH, dot. 280 tis., 70 vl.podíl)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</si>
  <si>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</si>
  <si>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</si>
  <si>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</si>
  <si>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</si>
  <si>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</si>
  <si>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</si>
  <si>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</si>
  <si>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Pohanskéo - mlatová cesta - oprava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</si>
  <si>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</si>
  <si>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</si>
  <si>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</si>
  <si>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</si>
  <si>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</si>
  <si>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</si>
  <si>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</si>
  <si>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</si>
  <si>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</si>
  <si>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</si>
  <si>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</si>
  <si>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</si>
  <si>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</si>
  <si>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</si>
  <si>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</si>
  <si>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</si>
  <si>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</si>
  <si>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</si>
  <si>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</si>
  <si>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</si>
  <si>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</si>
  <si>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</si>
  <si>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</si>
  <si>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</si>
  <si>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</si>
  <si>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</si>
  <si>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</si>
  <si>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</si>
  <si>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</si>
  <si>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Stav k 30.4.2016 beze změny</t>
  </si>
  <si>
    <t>Rekonstrukce elektroinstalace MŠ Dukelských hrdinů a MŠ Slovácká (RM 34-6.4.2016)</t>
  </si>
  <si>
    <t>Zapojení nevyčerpaných prostředků r. 2015 - příspěvku na výkon pěstounské péče - do rozp. roku 2016</t>
  </si>
  <si>
    <t>Demolice obj. býv. restaurace u nádraží ČD+parkoviště - vratka - ukončená akce</t>
  </si>
  <si>
    <t>Břeclav-Poštorná, propoj. ulic Gagarinova a B. Šmerala (ZM 13 - 13..6.2016)</t>
  </si>
  <si>
    <t>Zázemí dětského dodpravního hřiště - II. etapa (ZM 13 ze dne 13.6.2016)</t>
  </si>
  <si>
    <t>Revitalizace nádvoří Městského úřadu Břeclav (ZM 13 - 13.6.2016)</t>
  </si>
  <si>
    <t>Vratka smluvní pokuty (vč. úroku) na zákl. rozsudku 14 Co 80/2016-181</t>
  </si>
  <si>
    <t>Prev. krim. - MKDS 2016 (celk. nákl. 1558 tis. vč. DPH, 350 tis. dotace) - 4 kamerové body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</si>
</sst>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"/>
    <numFmt numFmtId="166" formatCode="0.0%"/>
    <numFmt numFmtId="167" formatCode="[$-405]General"/>
    <numFmt numFmtId="168" formatCode="[$-405]#,##0"/>
    <numFmt numFmtId="169" formatCode="[$-405]0.00%"/>
    <numFmt numFmtId="170" formatCode="[$-405]0.00"/>
    <numFmt numFmtId="171" formatCode="[$-405]#,##0.00"/>
  </numFmts>
  <fonts count="148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1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color indexed="22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  <charset val="238"/>
    </font>
    <font>
      <i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b/>
      <sz val="14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rgb="FF000000"/>
      <name val="Arial"/>
      <family val="2"/>
      <charset val="238"/>
    </font>
    <font>
      <b/>
      <sz val="12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2"/>
      <color rgb="FF000000"/>
      <name val="Arial CE"/>
      <family val="2"/>
      <charset val="238"/>
    </font>
    <font>
      <b/>
      <i/>
      <sz val="10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i/>
      <sz val="8"/>
      <color rgb="FF000000"/>
      <name val="Arial CE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i/>
      <sz val="11"/>
      <color rgb="FF000000"/>
      <name val="Arial CE"/>
      <family val="2"/>
      <charset val="238"/>
    </font>
    <font>
      <b/>
      <i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7030A0"/>
      <name val="Arial CE"/>
      <family val="2"/>
      <charset val="238"/>
    </font>
    <font>
      <b/>
      <i/>
      <sz val="11"/>
      <color indexed="12"/>
      <name val="Arial CE"/>
      <family val="2"/>
      <charset val="238"/>
    </font>
    <font>
      <b/>
      <i/>
      <sz val="11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sz val="12"/>
      <color theme="1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i/>
      <sz val="11"/>
      <color theme="1"/>
      <name val="Arial CE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 CE"/>
      <family val="2"/>
      <charset val="238"/>
    </font>
    <font>
      <b/>
      <sz val="12"/>
      <color rgb="FF0070C0"/>
      <name val="Arial CE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i/>
      <sz val="10"/>
      <color indexed="10"/>
      <name val="Arial CE"/>
      <family val="2"/>
      <charset val="238"/>
    </font>
    <font>
      <b/>
      <u/>
      <sz val="11"/>
      <name val="Arial CE"/>
      <family val="2"/>
      <charset val="238"/>
    </font>
    <font>
      <b/>
      <i/>
      <sz val="11"/>
      <color rgb="FF0070C0"/>
      <name val="Arial CE"/>
      <family val="2"/>
      <charset val="238"/>
    </font>
    <font>
      <b/>
      <i/>
      <sz val="11"/>
      <color rgb="FF0070C0"/>
      <name val="Arial"/>
      <family val="2"/>
    </font>
    <font>
      <i/>
      <sz val="11"/>
      <name val="Arial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b/>
      <sz val="11"/>
      <color indexed="30"/>
      <name val="Arial CE"/>
      <family val="2"/>
      <charset val="238"/>
    </font>
    <font>
      <b/>
      <i/>
      <sz val="11"/>
      <color indexed="12"/>
      <name val="Arial"/>
      <family val="2"/>
    </font>
    <font>
      <b/>
      <i/>
      <sz val="10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12"/>
      <color indexed="30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11"/>
      <color indexed="30"/>
      <name val="Arial CE"/>
      <family val="2"/>
      <charset val="238"/>
    </font>
    <font>
      <b/>
      <i/>
      <sz val="11"/>
      <color indexed="3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4"/>
      <name val="Arial"/>
      <family val="2"/>
      <charset val="238"/>
    </font>
    <font>
      <b/>
      <sz val="8"/>
      <color indexed="30"/>
      <name val="Arial CE"/>
      <family val="2"/>
      <charset val="238"/>
    </font>
    <font>
      <sz val="8"/>
      <color indexed="22"/>
      <name val="Arial CE"/>
      <family val="2"/>
      <charset val="238"/>
    </font>
    <font>
      <b/>
      <i/>
      <sz val="7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8"/>
      <color indexed="30"/>
      <name val="Arial CE"/>
      <family val="2"/>
      <charset val="238"/>
    </font>
    <font>
      <b/>
      <i/>
      <sz val="8"/>
      <color indexed="30"/>
      <name val="Arial"/>
      <family val="2"/>
      <charset val="238"/>
    </font>
    <font>
      <i/>
      <sz val="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B4C7E7"/>
        <bgColor rgb="FFB4C7E7"/>
      </patternFill>
    </fill>
    <fill>
      <patternFill patternType="solid">
        <fgColor rgb="FFFFE699"/>
        <bgColor rgb="FFFFE699"/>
      </patternFill>
    </fill>
    <fill>
      <patternFill patternType="solid">
        <fgColor rgb="FFC5E0B4"/>
        <bgColor rgb="FFC5E0B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47"/>
      </patternFill>
    </fill>
    <fill>
      <patternFill patternType="solid">
        <fgColor indexed="50"/>
        <b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6">
    <xf numFmtId="0" fontId="0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167" fontId="71" fillId="0" borderId="0"/>
    <xf numFmtId="0" fontId="12" fillId="0" borderId="0"/>
  </cellStyleXfs>
  <cellXfs count="27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3" fillId="0" borderId="8" xfId="0" applyNumberFormat="1" applyFont="1" applyBorder="1"/>
    <xf numFmtId="4" fontId="11" fillId="0" borderId="9" xfId="0" applyNumberFormat="1" applyFont="1" applyFill="1" applyBorder="1"/>
    <xf numFmtId="0" fontId="3" fillId="0" borderId="10" xfId="0" applyFont="1" applyBorder="1"/>
    <xf numFmtId="4" fontId="3" fillId="0" borderId="11" xfId="0" applyNumberFormat="1" applyFont="1" applyBorder="1"/>
    <xf numFmtId="4" fontId="11" fillId="0" borderId="12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" fontId="4" fillId="0" borderId="15" xfId="0" applyNumberFormat="1" applyFont="1" applyBorder="1"/>
    <xf numFmtId="4" fontId="11" fillId="0" borderId="16" xfId="0" applyNumberFormat="1" applyFont="1" applyFill="1" applyBorder="1"/>
    <xf numFmtId="0" fontId="3" fillId="0" borderId="17" xfId="0" applyFont="1" applyBorder="1"/>
    <xf numFmtId="4" fontId="3" fillId="0" borderId="18" xfId="0" applyNumberFormat="1" applyFont="1" applyBorder="1"/>
    <xf numFmtId="0" fontId="11" fillId="0" borderId="9" xfId="0" applyFont="1" applyBorder="1"/>
    <xf numFmtId="0" fontId="0" fillId="0" borderId="19" xfId="0" applyBorder="1"/>
    <xf numFmtId="0" fontId="4" fillId="0" borderId="20" xfId="0" applyFont="1" applyBorder="1"/>
    <xf numFmtId="4" fontId="4" fillId="0" borderId="8" xfId="0" applyNumberFormat="1" applyFont="1" applyBorder="1"/>
    <xf numFmtId="0" fontId="0" fillId="0" borderId="9" xfId="0" applyBorder="1"/>
    <xf numFmtId="0" fontId="4" fillId="0" borderId="21" xfId="0" applyFont="1" applyFill="1" applyBorder="1"/>
    <xf numFmtId="4" fontId="3" fillId="0" borderId="18" xfId="0" applyNumberFormat="1" applyFont="1" applyFill="1" applyBorder="1"/>
    <xf numFmtId="0" fontId="0" fillId="0" borderId="22" xfId="0" applyBorder="1"/>
    <xf numFmtId="4" fontId="4" fillId="0" borderId="18" xfId="0" applyNumberFormat="1" applyFont="1" applyFill="1" applyBorder="1"/>
    <xf numFmtId="0" fontId="0" fillId="0" borderId="23" xfId="0" applyBorder="1"/>
    <xf numFmtId="0" fontId="4" fillId="0" borderId="24" xfId="0" applyFont="1" applyBorder="1"/>
    <xf numFmtId="4" fontId="4" fillId="0" borderId="25" xfId="0" applyNumberFormat="1" applyFont="1" applyFill="1" applyBorder="1"/>
    <xf numFmtId="0" fontId="0" fillId="0" borderId="26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5" fillId="0" borderId="0" xfId="0" applyFont="1" applyFill="1"/>
    <xf numFmtId="4" fontId="16" fillId="0" borderId="0" xfId="0" applyNumberFormat="1" applyFont="1" applyFill="1"/>
    <xf numFmtId="0" fontId="12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7" fillId="0" borderId="0" xfId="0" applyFont="1" applyFill="1" applyBorder="1"/>
    <xf numFmtId="0" fontId="18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0" fontId="19" fillId="0" borderId="0" xfId="0" applyFont="1" applyFill="1"/>
    <xf numFmtId="4" fontId="19" fillId="0" borderId="0" xfId="0" applyNumberFormat="1" applyFont="1" applyFill="1"/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4" fontId="6" fillId="3" borderId="27" xfId="1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/>
    <xf numFmtId="4" fontId="6" fillId="3" borderId="29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Font="1" applyFill="1" applyBorder="1"/>
    <xf numFmtId="4" fontId="19" fillId="0" borderId="31" xfId="0" applyNumberFormat="1" applyFont="1" applyFill="1" applyBorder="1"/>
    <xf numFmtId="0" fontId="13" fillId="0" borderId="31" xfId="0" applyFont="1" applyFill="1" applyBorder="1" applyAlignment="1">
      <alignment horizontal="right"/>
    </xf>
    <xf numFmtId="0" fontId="13" fillId="0" borderId="32" xfId="0" applyFont="1" applyFill="1" applyBorder="1"/>
    <xf numFmtId="4" fontId="19" fillId="0" borderId="32" xfId="0" applyNumberFormat="1" applyFont="1" applyFill="1" applyBorder="1"/>
    <xf numFmtId="0" fontId="13" fillId="0" borderId="8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32" xfId="0" applyFont="1" applyFill="1" applyBorder="1"/>
    <xf numFmtId="4" fontId="12" fillId="0" borderId="0" xfId="0" applyNumberFormat="1" applyFont="1" applyFill="1"/>
    <xf numFmtId="0" fontId="13" fillId="0" borderId="31" xfId="0" applyFont="1" applyFill="1" applyBorder="1"/>
    <xf numFmtId="0" fontId="13" fillId="0" borderId="11" xfId="1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1" xfId="0" applyFont="1" applyFill="1" applyBorder="1"/>
    <xf numFmtId="0" fontId="13" fillId="0" borderId="32" xfId="1" applyFont="1" applyFill="1" applyBorder="1" applyAlignment="1">
      <alignment horizontal="left"/>
    </xf>
    <xf numFmtId="0" fontId="19" fillId="0" borderId="8" xfId="0" applyFont="1" applyFill="1" applyBorder="1" applyAlignment="1">
      <alignment horizontal="right"/>
    </xf>
    <xf numFmtId="4" fontId="19" fillId="4" borderId="32" xfId="0" applyNumberFormat="1" applyFont="1" applyFill="1" applyBorder="1"/>
    <xf numFmtId="0" fontId="13" fillId="0" borderId="34" xfId="1" applyFont="1" applyFill="1" applyBorder="1" applyAlignment="1">
      <alignment horizontal="right"/>
    </xf>
    <xf numFmtId="0" fontId="13" fillId="0" borderId="33" xfId="1" applyFont="1" applyFill="1" applyBorder="1" applyAlignment="1">
      <alignment horizontal="right"/>
    </xf>
    <xf numFmtId="4" fontId="19" fillId="0" borderId="33" xfId="0" applyNumberFormat="1" applyFont="1" applyFill="1" applyBorder="1"/>
    <xf numFmtId="0" fontId="19" fillId="0" borderId="35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19" fillId="0" borderId="35" xfId="0" applyFont="1" applyFill="1" applyBorder="1"/>
    <xf numFmtId="4" fontId="19" fillId="0" borderId="35" xfId="0" applyNumberFormat="1" applyFont="1" applyFill="1" applyBorder="1"/>
    <xf numFmtId="0" fontId="19" fillId="0" borderId="36" xfId="0" applyFont="1" applyFill="1" applyBorder="1"/>
    <xf numFmtId="0" fontId="19" fillId="0" borderId="37" xfId="0" applyFont="1" applyFill="1" applyBorder="1"/>
    <xf numFmtId="0" fontId="7" fillId="0" borderId="37" xfId="0" applyFont="1" applyFill="1" applyBorder="1"/>
    <xf numFmtId="4" fontId="7" fillId="0" borderId="37" xfId="0" applyNumberFormat="1" applyFont="1" applyFill="1" applyBorder="1"/>
    <xf numFmtId="0" fontId="19" fillId="0" borderId="0" xfId="0" applyFont="1" applyFill="1" applyBorder="1"/>
    <xf numFmtId="4" fontId="7" fillId="0" borderId="0" xfId="0" applyNumberFormat="1" applyFont="1" applyFill="1" applyBorder="1"/>
    <xf numFmtId="4" fontId="19" fillId="0" borderId="38" xfId="0" applyNumberFormat="1" applyFont="1" applyFill="1" applyBorder="1"/>
    <xf numFmtId="0" fontId="7" fillId="0" borderId="11" xfId="0" applyFont="1" applyFill="1" applyBorder="1"/>
    <xf numFmtId="0" fontId="7" fillId="0" borderId="32" xfId="0" applyFont="1" applyFill="1" applyBorder="1"/>
    <xf numFmtId="4" fontId="20" fillId="0" borderId="31" xfId="0" applyNumberFormat="1" applyFont="1" applyFill="1" applyBorder="1"/>
    <xf numFmtId="4" fontId="19" fillId="4" borderId="31" xfId="0" applyNumberFormat="1" applyFont="1" applyFill="1" applyBorder="1"/>
    <xf numFmtId="0" fontId="19" fillId="0" borderId="8" xfId="0" applyFont="1" applyFill="1" applyBorder="1"/>
    <xf numFmtId="4" fontId="13" fillId="4" borderId="31" xfId="0" applyNumberFormat="1" applyFont="1" applyFill="1" applyBorder="1"/>
    <xf numFmtId="4" fontId="13" fillId="0" borderId="31" xfId="0" applyNumberFormat="1" applyFont="1" applyFill="1" applyBorder="1"/>
    <xf numFmtId="0" fontId="19" fillId="0" borderId="15" xfId="0" applyFont="1" applyFill="1" applyBorder="1"/>
    <xf numFmtId="0" fontId="19" fillId="0" borderId="39" xfId="0" applyFont="1" applyFill="1" applyBorder="1"/>
    <xf numFmtId="4" fontId="19" fillId="0" borderId="39" xfId="0" applyNumberFormat="1" applyFont="1" applyFill="1" applyBorder="1"/>
    <xf numFmtId="0" fontId="19" fillId="0" borderId="25" xfId="0" applyFont="1" applyFill="1" applyBorder="1"/>
    <xf numFmtId="0" fontId="19" fillId="0" borderId="40" xfId="0" applyFont="1" applyFill="1" applyBorder="1"/>
    <xf numFmtId="0" fontId="7" fillId="0" borderId="40" xfId="0" applyFont="1" applyFill="1" applyBorder="1"/>
    <xf numFmtId="4" fontId="7" fillId="0" borderId="40" xfId="0" applyNumberFormat="1" applyFont="1" applyFill="1" applyBorder="1"/>
    <xf numFmtId="0" fontId="19" fillId="0" borderId="33" xfId="0" applyFont="1" applyFill="1" applyBorder="1"/>
    <xf numFmtId="0" fontId="19" fillId="0" borderId="0" xfId="0" applyFont="1" applyFill="1" applyBorder="1" applyAlignment="1">
      <alignment horizontal="center"/>
    </xf>
    <xf numFmtId="4" fontId="19" fillId="0" borderId="32" xfId="0" applyNumberFormat="1" applyFont="1" applyFill="1" applyBorder="1" applyAlignment="1"/>
    <xf numFmtId="4" fontId="19" fillId="0" borderId="31" xfId="0" applyNumberFormat="1" applyFont="1" applyFill="1" applyBorder="1" applyAlignment="1"/>
    <xf numFmtId="4" fontId="19" fillId="0" borderId="32" xfId="0" applyNumberFormat="1" applyFont="1" applyFill="1" applyBorder="1" applyAlignment="1" applyProtection="1">
      <alignment horizontal="right"/>
      <protection locked="0"/>
    </xf>
    <xf numFmtId="4" fontId="19" fillId="0" borderId="32" xfId="0" applyNumberFormat="1" applyFont="1" applyFill="1" applyBorder="1" applyAlignment="1" applyProtection="1">
      <protection locked="0"/>
    </xf>
    <xf numFmtId="0" fontId="6" fillId="0" borderId="32" xfId="0" applyFont="1" applyFill="1" applyBorder="1"/>
    <xf numFmtId="4" fontId="19" fillId="4" borderId="35" xfId="0" applyNumberFormat="1" applyFont="1" applyFill="1" applyBorder="1"/>
    <xf numFmtId="0" fontId="7" fillId="0" borderId="32" xfId="0" applyFont="1" applyFill="1" applyBorder="1" applyAlignment="1">
      <alignment horizontal="center"/>
    </xf>
    <xf numFmtId="4" fontId="13" fillId="0" borderId="32" xfId="0" applyNumberFormat="1" applyFont="1" applyFill="1" applyBorder="1"/>
    <xf numFmtId="0" fontId="13" fillId="0" borderId="11" xfId="0" applyFont="1" applyFill="1" applyBorder="1"/>
    <xf numFmtId="4" fontId="20" fillId="4" borderId="31" xfId="0" applyNumberFormat="1" applyFont="1" applyFill="1" applyBorder="1"/>
    <xf numFmtId="4" fontId="19" fillId="0" borderId="11" xfId="0" applyNumberFormat="1" applyFont="1" applyFill="1" applyBorder="1"/>
    <xf numFmtId="4" fontId="7" fillId="0" borderId="39" xfId="0" applyNumberFormat="1" applyFont="1" applyFill="1" applyBorder="1"/>
    <xf numFmtId="4" fontId="19" fillId="0" borderId="0" xfId="0" applyNumberFormat="1" applyFont="1" applyFill="1" applyBorder="1"/>
    <xf numFmtId="4" fontId="19" fillId="0" borderId="32" xfId="0" applyNumberFormat="1" applyFont="1" applyFill="1" applyBorder="1" applyAlignment="1">
      <alignment horizontal="right"/>
    </xf>
    <xf numFmtId="0" fontId="19" fillId="0" borderId="29" xfId="0" applyFont="1" applyFill="1" applyBorder="1"/>
    <xf numFmtId="4" fontId="19" fillId="0" borderId="29" xfId="0" applyNumberFormat="1" applyFont="1" applyFill="1" applyBorder="1"/>
    <xf numFmtId="0" fontId="7" fillId="0" borderId="37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left" vertical="center"/>
    </xf>
    <xf numFmtId="4" fontId="7" fillId="0" borderId="4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/>
    <xf numFmtId="4" fontId="7" fillId="0" borderId="3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" fontId="13" fillId="0" borderId="32" xfId="0" applyNumberFormat="1" applyFont="1" applyFill="1" applyBorder="1" applyAlignment="1">
      <alignment horizontal="right"/>
    </xf>
    <xf numFmtId="0" fontId="19" fillId="0" borderId="34" xfId="0" applyFont="1" applyFill="1" applyBorder="1"/>
    <xf numFmtId="0" fontId="19" fillId="0" borderId="18" xfId="0" applyFont="1" applyFill="1" applyBorder="1"/>
    <xf numFmtId="0" fontId="7" fillId="0" borderId="25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0" fontId="13" fillId="0" borderId="0" xfId="0" applyFont="1" applyFill="1"/>
    <xf numFmtId="4" fontId="13" fillId="0" borderId="0" xfId="0" applyNumberFormat="1" applyFont="1" applyFill="1"/>
    <xf numFmtId="0" fontId="14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18" fillId="0" borderId="0" xfId="0" applyFont="1" applyFill="1" applyAlignment="1"/>
    <xf numFmtId="0" fontId="0" fillId="0" borderId="0" xfId="0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9" xfId="0" applyFont="1" applyFill="1" applyBorder="1"/>
    <xf numFmtId="49" fontId="6" fillId="3" borderId="29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0" xfId="0" applyFont="1" applyFill="1"/>
    <xf numFmtId="0" fontId="13" fillId="0" borderId="8" xfId="0" applyFont="1" applyFill="1" applyBorder="1"/>
    <xf numFmtId="4" fontId="13" fillId="4" borderId="32" xfId="0" applyNumberFormat="1" applyFont="1" applyFill="1" applyBorder="1"/>
    <xf numFmtId="0" fontId="19" fillId="0" borderId="32" xfId="0" applyFont="1" applyBorder="1"/>
    <xf numFmtId="0" fontId="6" fillId="0" borderId="35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35" xfId="0" applyNumberFormat="1" applyFont="1" applyFill="1" applyBorder="1"/>
    <xf numFmtId="0" fontId="13" fillId="0" borderId="37" xfId="0" applyFont="1" applyFill="1" applyBorder="1"/>
    <xf numFmtId="0" fontId="13" fillId="0" borderId="36" xfId="0" applyFont="1" applyFill="1" applyBorder="1" applyAlignment="1">
      <alignment horizontal="center"/>
    </xf>
    <xf numFmtId="0" fontId="6" fillId="0" borderId="36" xfId="0" applyFont="1" applyFill="1" applyBorder="1"/>
    <xf numFmtId="4" fontId="6" fillId="0" borderId="37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" fontId="13" fillId="0" borderId="33" xfId="0" applyNumberFormat="1" applyFont="1" applyFill="1" applyBorder="1"/>
    <xf numFmtId="0" fontId="6" fillId="0" borderId="39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9" xfId="0" applyFont="1" applyFill="1" applyBorder="1"/>
    <xf numFmtId="0" fontId="13" fillId="0" borderId="37" xfId="0" applyFont="1" applyFill="1" applyBorder="1" applyAlignment="1">
      <alignment horizontal="center"/>
    </xf>
    <xf numFmtId="0" fontId="6" fillId="0" borderId="41" xfId="0" applyFont="1" applyFill="1" applyBorder="1"/>
    <xf numFmtId="0" fontId="6" fillId="0" borderId="31" xfId="0" applyFont="1" applyFill="1" applyBorder="1"/>
    <xf numFmtId="0" fontId="13" fillId="0" borderId="33" xfId="0" applyFont="1" applyFill="1" applyBorder="1"/>
    <xf numFmtId="0" fontId="13" fillId="0" borderId="34" xfId="0" applyFont="1" applyFill="1" applyBorder="1" applyAlignment="1">
      <alignment horizontal="center"/>
    </xf>
    <xf numFmtId="0" fontId="19" fillId="0" borderId="33" xfId="0" applyFont="1" applyBorder="1"/>
    <xf numFmtId="0" fontId="13" fillId="0" borderId="11" xfId="0" applyFont="1" applyFill="1" applyBorder="1" applyAlignment="1">
      <alignment horizontal="left"/>
    </xf>
    <xf numFmtId="4" fontId="19" fillId="4" borderId="33" xfId="0" applyNumberFormat="1" applyFont="1" applyFill="1" applyBorder="1"/>
    <xf numFmtId="0" fontId="6" fillId="0" borderId="37" xfId="0" applyFont="1" applyFill="1" applyBorder="1"/>
    <xf numFmtId="3" fontId="6" fillId="0" borderId="0" xfId="0" applyNumberFormat="1" applyFont="1" applyFill="1" applyBorder="1"/>
    <xf numFmtId="0" fontId="13" fillId="0" borderId="29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40" xfId="0" applyFont="1" applyFill="1" applyBorder="1"/>
    <xf numFmtId="0" fontId="13" fillId="0" borderId="25" xfId="0" applyFont="1" applyFill="1" applyBorder="1" applyAlignment="1">
      <alignment horizontal="center"/>
    </xf>
    <xf numFmtId="0" fontId="6" fillId="0" borderId="40" xfId="0" applyFont="1" applyFill="1" applyBorder="1"/>
    <xf numFmtId="0" fontId="13" fillId="0" borderId="33" xfId="0" applyFont="1" applyFill="1" applyBorder="1" applyAlignment="1">
      <alignment horizontal="center"/>
    </xf>
    <xf numFmtId="4" fontId="13" fillId="0" borderId="35" xfId="0" applyNumberFormat="1" applyFont="1" applyFill="1" applyBorder="1"/>
    <xf numFmtId="0" fontId="13" fillId="0" borderId="40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/>
    </xf>
    <xf numFmtId="0" fontId="6" fillId="0" borderId="39" xfId="0" applyFont="1" applyFill="1" applyBorder="1"/>
    <xf numFmtId="4" fontId="13" fillId="0" borderId="29" xfId="0" applyNumberFormat="1" applyFont="1" applyFill="1" applyBorder="1"/>
    <xf numFmtId="0" fontId="26" fillId="4" borderId="39" xfId="0" applyFont="1" applyFill="1" applyBorder="1" applyAlignment="1">
      <alignment horizontal="center"/>
    </xf>
    <xf numFmtId="0" fontId="19" fillId="0" borderId="29" xfId="0" applyFont="1" applyBorder="1"/>
    <xf numFmtId="4" fontId="19" fillId="4" borderId="29" xfId="0" applyNumberFormat="1" applyFont="1" applyFill="1" applyBorder="1"/>
    <xf numFmtId="4" fontId="6" fillId="0" borderId="32" xfId="0" applyNumberFormat="1" applyFont="1" applyFill="1" applyBorder="1"/>
    <xf numFmtId="4" fontId="13" fillId="0" borderId="39" xfId="0" applyNumberFormat="1" applyFont="1" applyFill="1" applyBorder="1"/>
    <xf numFmtId="4" fontId="6" fillId="0" borderId="40" xfId="0" applyNumberFormat="1" applyFont="1" applyFill="1" applyBorder="1"/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0" fontId="23" fillId="5" borderId="0" xfId="0" applyFont="1" applyFill="1" applyAlignment="1">
      <alignment horizontal="center"/>
    </xf>
    <xf numFmtId="4" fontId="0" fillId="5" borderId="0" xfId="0" applyNumberFormat="1" applyFill="1"/>
    <xf numFmtId="0" fontId="0" fillId="5" borderId="0" xfId="0" applyFill="1"/>
    <xf numFmtId="4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4" fontId="6" fillId="5" borderId="0" xfId="0" applyNumberFormat="1" applyFont="1" applyFill="1" applyBorder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0" fontId="6" fillId="5" borderId="27" xfId="0" applyFont="1" applyFill="1" applyBorder="1" applyAlignment="1">
      <alignment horizontal="center"/>
    </xf>
    <xf numFmtId="4" fontId="6" fillId="5" borderId="27" xfId="1" applyNumberFormat="1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49" fontId="6" fillId="5" borderId="29" xfId="1" applyNumberFormat="1" applyFont="1" applyFill="1" applyBorder="1" applyAlignment="1">
      <alignment horizontal="center"/>
    </xf>
    <xf numFmtId="4" fontId="13" fillId="5" borderId="31" xfId="0" applyNumberFormat="1" applyFont="1" applyFill="1" applyBorder="1"/>
    <xf numFmtId="4" fontId="13" fillId="5" borderId="32" xfId="0" applyNumberFormat="1" applyFont="1" applyFill="1" applyBorder="1"/>
    <xf numFmtId="4" fontId="19" fillId="5" borderId="32" xfId="0" applyNumberFormat="1" applyFont="1" applyFill="1" applyBorder="1"/>
    <xf numFmtId="4" fontId="19" fillId="5" borderId="31" xfId="0" applyNumberFormat="1" applyFont="1" applyFill="1" applyBorder="1"/>
    <xf numFmtId="4" fontId="6" fillId="5" borderId="35" xfId="0" applyNumberFormat="1" applyFont="1" applyFill="1" applyBorder="1"/>
    <xf numFmtId="4" fontId="6" fillId="5" borderId="37" xfId="0" applyNumberFormat="1" applyFont="1" applyFill="1" applyBorder="1"/>
    <xf numFmtId="0" fontId="24" fillId="5" borderId="0" xfId="0" applyFont="1" applyFill="1" applyAlignment="1">
      <alignment horizontal="center"/>
    </xf>
    <xf numFmtId="4" fontId="13" fillId="5" borderId="33" xfId="0" applyNumberFormat="1" applyFont="1" applyFill="1" applyBorder="1"/>
    <xf numFmtId="4" fontId="25" fillId="5" borderId="0" xfId="0" applyNumberFormat="1" applyFont="1" applyFill="1" applyBorder="1" applyAlignment="1">
      <alignment horizontal="center"/>
    </xf>
    <xf numFmtId="4" fontId="19" fillId="5" borderId="33" xfId="0" applyNumberFormat="1" applyFont="1" applyFill="1" applyBorder="1"/>
    <xf numFmtId="3" fontId="6" fillId="5" borderId="0" xfId="0" applyNumberFormat="1" applyFont="1" applyFill="1" applyBorder="1"/>
    <xf numFmtId="4" fontId="13" fillId="5" borderId="35" xfId="0" applyNumberFormat="1" applyFont="1" applyFill="1" applyBorder="1"/>
    <xf numFmtId="4" fontId="13" fillId="5" borderId="29" xfId="0" applyNumberFormat="1" applyFont="1" applyFill="1" applyBorder="1"/>
    <xf numFmtId="4" fontId="19" fillId="5" borderId="29" xfId="0" applyNumberFormat="1" applyFont="1" applyFill="1" applyBorder="1"/>
    <xf numFmtId="4" fontId="6" fillId="5" borderId="32" xfId="0" applyNumberFormat="1" applyFont="1" applyFill="1" applyBorder="1"/>
    <xf numFmtId="4" fontId="13" fillId="5" borderId="39" xfId="0" applyNumberFormat="1" applyFont="1" applyFill="1" applyBorder="1"/>
    <xf numFmtId="4" fontId="6" fillId="5" borderId="40" xfId="0" applyNumberFormat="1" applyFont="1" applyFill="1" applyBorder="1"/>
    <xf numFmtId="4" fontId="6" fillId="5" borderId="40" xfId="0" applyNumberFormat="1" applyFont="1" applyFill="1" applyBorder="1" applyAlignment="1">
      <alignment vertical="center"/>
    </xf>
    <xf numFmtId="0" fontId="19" fillId="5" borderId="0" xfId="0" applyFont="1" applyFill="1"/>
    <xf numFmtId="4" fontId="16" fillId="5" borderId="0" xfId="0" applyNumberFormat="1" applyFont="1" applyFill="1"/>
    <xf numFmtId="4" fontId="17" fillId="5" borderId="0" xfId="0" applyNumberFormat="1" applyFont="1" applyFill="1" applyAlignment="1">
      <alignment horizontal="right"/>
    </xf>
    <xf numFmtId="4" fontId="0" fillId="5" borderId="0" xfId="0" applyNumberFormat="1" applyFill="1" applyAlignment="1"/>
    <xf numFmtId="4" fontId="16" fillId="5" borderId="0" xfId="0" applyNumberFormat="1" applyFont="1" applyFill="1" applyAlignment="1">
      <alignment horizontal="right"/>
    </xf>
    <xf numFmtId="4" fontId="8" fillId="5" borderId="0" xfId="0" applyNumberFormat="1" applyFont="1" applyFill="1" applyAlignment="1">
      <alignment horizontal="center"/>
    </xf>
    <xf numFmtId="4" fontId="19" fillId="5" borderId="0" xfId="0" applyNumberFormat="1" applyFont="1" applyFill="1"/>
    <xf numFmtId="4" fontId="19" fillId="5" borderId="0" xfId="0" applyNumberFormat="1" applyFont="1" applyFill="1" applyAlignment="1">
      <alignment horizontal="center"/>
    </xf>
    <xf numFmtId="4" fontId="6" fillId="5" borderId="29" xfId="1" applyNumberFormat="1" applyFont="1" applyFill="1" applyBorder="1" applyAlignment="1">
      <alignment horizontal="center"/>
    </xf>
    <xf numFmtId="4" fontId="19" fillId="5" borderId="35" xfId="0" applyNumberFormat="1" applyFont="1" applyFill="1" applyBorder="1"/>
    <xf numFmtId="4" fontId="7" fillId="5" borderId="37" xfId="0" applyNumberFormat="1" applyFont="1" applyFill="1" applyBorder="1"/>
    <xf numFmtId="4" fontId="7" fillId="5" borderId="0" xfId="0" applyNumberFormat="1" applyFont="1" applyFill="1" applyBorder="1"/>
    <xf numFmtId="4" fontId="19" fillId="5" borderId="38" xfId="0" applyNumberFormat="1" applyFont="1" applyFill="1" applyBorder="1"/>
    <xf numFmtId="4" fontId="20" fillId="5" borderId="31" xfId="0" applyNumberFormat="1" applyFont="1" applyFill="1" applyBorder="1"/>
    <xf numFmtId="4" fontId="19" fillId="5" borderId="39" xfId="0" applyNumberFormat="1" applyFont="1" applyFill="1" applyBorder="1"/>
    <xf numFmtId="4" fontId="7" fillId="5" borderId="40" xfId="0" applyNumberFormat="1" applyFont="1" applyFill="1" applyBorder="1"/>
    <xf numFmtId="4" fontId="19" fillId="5" borderId="32" xfId="0" applyNumberFormat="1" applyFont="1" applyFill="1" applyBorder="1" applyAlignment="1"/>
    <xf numFmtId="4" fontId="19" fillId="5" borderId="32" xfId="0" applyNumberFormat="1" applyFont="1" applyFill="1" applyBorder="1" applyAlignment="1" applyProtection="1">
      <alignment horizontal="right"/>
      <protection locked="0"/>
    </xf>
    <xf numFmtId="4" fontId="19" fillId="5" borderId="32" xfId="0" applyNumberFormat="1" applyFont="1" applyFill="1" applyBorder="1" applyAlignment="1" applyProtection="1">
      <protection locked="0"/>
    </xf>
    <xf numFmtId="4" fontId="19" fillId="5" borderId="11" xfId="0" applyNumberFormat="1" applyFont="1" applyFill="1" applyBorder="1"/>
    <xf numFmtId="4" fontId="7" fillId="5" borderId="39" xfId="0" applyNumberFormat="1" applyFont="1" applyFill="1" applyBorder="1"/>
    <xf numFmtId="4" fontId="19" fillId="5" borderId="0" xfId="0" applyNumberFormat="1" applyFont="1" applyFill="1" applyBorder="1"/>
    <xf numFmtId="4" fontId="19" fillId="5" borderId="32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32" xfId="0" applyNumberFormat="1" applyFont="1" applyFill="1" applyBorder="1" applyAlignment="1">
      <alignment horizontal="center"/>
    </xf>
    <xf numFmtId="4" fontId="19" fillId="5" borderId="31" xfId="0" applyNumberFormat="1" applyFont="1" applyFill="1" applyBorder="1" applyAlignment="1">
      <alignment horizontal="right"/>
    </xf>
    <xf numFmtId="4" fontId="21" fillId="5" borderId="0" xfId="0" applyNumberFormat="1" applyFont="1" applyFill="1" applyBorder="1"/>
    <xf numFmtId="4" fontId="22" fillId="5" borderId="0" xfId="0" applyNumberFormat="1" applyFont="1" applyFill="1"/>
    <xf numFmtId="4" fontId="13" fillId="5" borderId="0" xfId="0" applyNumberFormat="1" applyFont="1" applyFill="1" applyBorder="1"/>
    <xf numFmtId="4" fontId="13" fillId="5" borderId="0" xfId="0" applyNumberFormat="1" applyFont="1" applyFill="1"/>
    <xf numFmtId="4" fontId="12" fillId="5" borderId="0" xfId="0" applyNumberFormat="1" applyFont="1" applyFill="1"/>
    <xf numFmtId="164" fontId="17" fillId="0" borderId="0" xfId="0" applyNumberFormat="1" applyFont="1" applyFill="1" applyAlignment="1">
      <alignment horizontal="right"/>
    </xf>
    <xf numFmtId="164" fontId="16" fillId="0" borderId="0" xfId="0" applyNumberFormat="1" applyFont="1" applyFill="1"/>
    <xf numFmtId="164" fontId="0" fillId="0" borderId="0" xfId="0" applyNumberFormat="1" applyAlignment="1"/>
    <xf numFmtId="164" fontId="16" fillId="0" borderId="0" xfId="0" applyNumberFormat="1" applyFont="1" applyFill="1" applyAlignment="1">
      <alignment horizontal="right"/>
    </xf>
    <xf numFmtId="164" fontId="19" fillId="0" borderId="0" xfId="0" applyNumberFormat="1" applyFont="1" applyFill="1"/>
    <xf numFmtId="164" fontId="6" fillId="3" borderId="27" xfId="1" applyNumberFormat="1" applyFont="1" applyFill="1" applyBorder="1" applyAlignment="1">
      <alignment horizontal="center"/>
    </xf>
    <xf numFmtId="164" fontId="6" fillId="3" borderId="29" xfId="1" applyNumberFormat="1" applyFont="1" applyFill="1" applyBorder="1" applyAlignment="1">
      <alignment horizontal="center"/>
    </xf>
    <xf numFmtId="164" fontId="19" fillId="0" borderId="31" xfId="0" applyNumberFormat="1" applyFont="1" applyFill="1" applyBorder="1"/>
    <xf numFmtId="164" fontId="19" fillId="0" borderId="32" xfId="0" applyNumberFormat="1" applyFont="1" applyFill="1" applyBorder="1"/>
    <xf numFmtId="164" fontId="19" fillId="0" borderId="35" xfId="0" applyNumberFormat="1" applyFont="1" applyFill="1" applyBorder="1"/>
    <xf numFmtId="164" fontId="7" fillId="0" borderId="37" xfId="0" applyNumberFormat="1" applyFont="1" applyFill="1" applyBorder="1"/>
    <xf numFmtId="164" fontId="7" fillId="0" borderId="0" xfId="0" applyNumberFormat="1" applyFont="1" applyFill="1" applyBorder="1"/>
    <xf numFmtId="164" fontId="19" fillId="0" borderId="38" xfId="0" applyNumberFormat="1" applyFont="1" applyFill="1" applyBorder="1"/>
    <xf numFmtId="164" fontId="19" fillId="0" borderId="39" xfId="0" applyNumberFormat="1" applyFont="1" applyFill="1" applyBorder="1"/>
    <xf numFmtId="164" fontId="19" fillId="4" borderId="32" xfId="0" applyNumberFormat="1" applyFont="1" applyFill="1" applyBorder="1"/>
    <xf numFmtId="164" fontId="7" fillId="0" borderId="39" xfId="0" applyNumberFormat="1" applyFont="1" applyFill="1" applyBorder="1"/>
    <xf numFmtId="164" fontId="19" fillId="0" borderId="0" xfId="0" applyNumberFormat="1" applyFont="1" applyFill="1" applyBorder="1"/>
    <xf numFmtId="164" fontId="19" fillId="0" borderId="29" xfId="0" applyNumberFormat="1" applyFont="1" applyFill="1" applyBorder="1"/>
    <xf numFmtId="164" fontId="7" fillId="0" borderId="4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40" xfId="0" applyNumberFormat="1" applyFont="1" applyFill="1" applyBorder="1"/>
    <xf numFmtId="164" fontId="13" fillId="0" borderId="0" xfId="0" applyNumberFormat="1" applyFont="1" applyFill="1" applyBorder="1"/>
    <xf numFmtId="164" fontId="13" fillId="0" borderId="0" xfId="0" applyNumberFormat="1" applyFont="1" applyFill="1"/>
    <xf numFmtId="164" fontId="12" fillId="0" borderId="0" xfId="0" applyNumberFormat="1" applyFont="1" applyFill="1"/>
    <xf numFmtId="164" fontId="13" fillId="0" borderId="32" xfId="0" applyNumberFormat="1" applyFont="1" applyFill="1" applyBorder="1"/>
    <xf numFmtId="164" fontId="6" fillId="0" borderId="35" xfId="0" applyNumberFormat="1" applyFont="1" applyFill="1" applyBorder="1"/>
    <xf numFmtId="164" fontId="6" fillId="0" borderId="37" xfId="0" applyNumberFormat="1" applyFont="1" applyFill="1" applyBorder="1"/>
    <xf numFmtId="164" fontId="23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/>
    <xf numFmtId="164" fontId="9" fillId="0" borderId="0" xfId="0" applyNumberFormat="1" applyFont="1" applyFill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/>
    <xf numFmtId="164" fontId="13" fillId="0" borderId="33" xfId="0" applyNumberFormat="1" applyFont="1" applyFill="1" applyBorder="1"/>
    <xf numFmtId="164" fontId="13" fillId="0" borderId="35" xfId="0" applyNumberFormat="1" applyFont="1" applyFill="1" applyBorder="1"/>
    <xf numFmtId="164" fontId="13" fillId="0" borderId="29" xfId="0" applyNumberFormat="1" applyFont="1" applyFill="1" applyBorder="1"/>
    <xf numFmtId="164" fontId="13" fillId="0" borderId="39" xfId="0" applyNumberFormat="1" applyFont="1" applyFill="1" applyBorder="1"/>
    <xf numFmtId="164" fontId="6" fillId="0" borderId="37" xfId="0" applyNumberFormat="1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0" fontId="20" fillId="0" borderId="0" xfId="0" applyFont="1"/>
    <xf numFmtId="0" fontId="29" fillId="6" borderId="43" xfId="0" applyFont="1" applyFill="1" applyBorder="1"/>
    <xf numFmtId="0" fontId="30" fillId="6" borderId="44" xfId="0" applyFont="1" applyFill="1" applyBorder="1"/>
    <xf numFmtId="0" fontId="29" fillId="0" borderId="0" xfId="0" applyFont="1"/>
    <xf numFmtId="0" fontId="0" fillId="0" borderId="45" xfId="0" applyBorder="1"/>
    <xf numFmtId="0" fontId="0" fillId="0" borderId="46" xfId="0" applyBorder="1"/>
    <xf numFmtId="0" fontId="27" fillId="0" borderId="46" xfId="0" applyFont="1" applyFill="1" applyBorder="1" applyAlignment="1">
      <alignment horizontal="center"/>
    </xf>
    <xf numFmtId="0" fontId="27" fillId="7" borderId="46" xfId="0" applyFont="1" applyFill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9" fillId="0" borderId="48" xfId="0" applyFont="1" applyBorder="1" applyAlignment="1">
      <alignment horizontal="center"/>
    </xf>
    <xf numFmtId="0" fontId="27" fillId="7" borderId="49" xfId="0" applyFont="1" applyFill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32" fillId="0" borderId="52" xfId="0" applyFont="1" applyFill="1" applyBorder="1" applyAlignment="1">
      <alignment horizontal="center"/>
    </xf>
    <xf numFmtId="0" fontId="32" fillId="0" borderId="51" xfId="0" applyFont="1" applyFill="1" applyBorder="1" applyAlignment="1">
      <alignment horizontal="center"/>
    </xf>
    <xf numFmtId="0" fontId="27" fillId="7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7" fillId="7" borderId="54" xfId="0" applyFont="1" applyFill="1" applyBorder="1" applyAlignment="1">
      <alignment horizontal="center"/>
    </xf>
    <xf numFmtId="0" fontId="31" fillId="0" borderId="21" xfId="0" applyFont="1" applyBorder="1"/>
    <xf numFmtId="0" fontId="0" fillId="0" borderId="55" xfId="0" applyBorder="1"/>
    <xf numFmtId="164" fontId="0" fillId="0" borderId="18" xfId="0" applyNumberFormat="1" applyFill="1" applyBorder="1"/>
    <xf numFmtId="164" fontId="0" fillId="0" borderId="55" xfId="0" applyNumberFormat="1" applyFill="1" applyBorder="1"/>
    <xf numFmtId="165" fontId="27" fillId="7" borderId="55" xfId="0" applyNumberFormat="1" applyFont="1" applyFill="1" applyBorder="1" applyAlignment="1">
      <alignment horizontal="right"/>
    </xf>
    <xf numFmtId="164" fontId="33" fillId="0" borderId="56" xfId="0" applyNumberFormat="1" applyFont="1" applyBorder="1"/>
    <xf numFmtId="164" fontId="33" fillId="0" borderId="57" xfId="0" applyNumberFormat="1" applyFont="1" applyBorder="1"/>
    <xf numFmtId="164" fontId="33" fillId="0" borderId="35" xfId="0" applyNumberFormat="1" applyFont="1" applyBorder="1"/>
    <xf numFmtId="164" fontId="33" fillId="0" borderId="35" xfId="0" applyNumberFormat="1" applyFont="1" applyFill="1" applyBorder="1"/>
    <xf numFmtId="3" fontId="27" fillId="7" borderId="55" xfId="0" applyNumberFormat="1" applyFont="1" applyFill="1" applyBorder="1" applyAlignment="1">
      <alignment horizontal="center"/>
    </xf>
    <xf numFmtId="3" fontId="27" fillId="7" borderId="58" xfId="0" applyNumberFormat="1" applyFont="1" applyFill="1" applyBorder="1" applyAlignment="1">
      <alignment horizontal="center"/>
    </xf>
    <xf numFmtId="164" fontId="0" fillId="0" borderId="0" xfId="0" applyNumberFormat="1"/>
    <xf numFmtId="0" fontId="31" fillId="0" borderId="59" xfId="0" applyFont="1" applyBorder="1"/>
    <xf numFmtId="0" fontId="0" fillId="0" borderId="60" xfId="0" applyBorder="1"/>
    <xf numFmtId="164" fontId="0" fillId="0" borderId="61" xfId="0" applyNumberFormat="1" applyBorder="1"/>
    <xf numFmtId="164" fontId="0" fillId="0" borderId="60" xfId="0" applyNumberFormat="1" applyBorder="1"/>
    <xf numFmtId="165" fontId="27" fillId="7" borderId="60" xfId="0" applyNumberFormat="1" applyFont="1" applyFill="1" applyBorder="1" applyAlignment="1">
      <alignment horizontal="right"/>
    </xf>
    <xf numFmtId="164" fontId="33" fillId="0" borderId="61" xfId="0" applyNumberFormat="1" applyFont="1" applyBorder="1"/>
    <xf numFmtId="164" fontId="33" fillId="0" borderId="53" xfId="0" applyNumberFormat="1" applyFont="1" applyBorder="1"/>
    <xf numFmtId="164" fontId="33" fillId="0" borderId="62" xfId="0" applyNumberFormat="1" applyFont="1" applyBorder="1"/>
    <xf numFmtId="164" fontId="27" fillId="7" borderId="60" xfId="0" applyNumberFormat="1" applyFont="1" applyFill="1" applyBorder="1"/>
    <xf numFmtId="3" fontId="27" fillId="7" borderId="63" xfId="0" applyNumberFormat="1" applyFont="1" applyFill="1" applyBorder="1" applyAlignment="1">
      <alignment horizontal="center"/>
    </xf>
    <xf numFmtId="0" fontId="31" fillId="0" borderId="64" xfId="0" applyFont="1" applyBorder="1"/>
    <xf numFmtId="0" fontId="0" fillId="0" borderId="65" xfId="0" applyBorder="1"/>
    <xf numFmtId="3" fontId="0" fillId="0" borderId="19" xfId="0" applyNumberFormat="1" applyBorder="1"/>
    <xf numFmtId="3" fontId="0" fillId="0" borderId="65" xfId="0" applyNumberFormat="1" applyBorder="1"/>
    <xf numFmtId="3" fontId="27" fillId="7" borderId="65" xfId="0" applyNumberFormat="1" applyFont="1" applyFill="1" applyBorder="1" applyAlignment="1">
      <alignment horizontal="center"/>
    </xf>
    <xf numFmtId="3" fontId="33" fillId="0" borderId="19" xfId="0" applyNumberFormat="1" applyFont="1" applyBorder="1"/>
    <xf numFmtId="3" fontId="33" fillId="0" borderId="32" xfId="0" applyNumberFormat="1" applyFont="1" applyBorder="1"/>
    <xf numFmtId="3" fontId="33" fillId="0" borderId="66" xfId="0" applyNumberFormat="1" applyFont="1" applyBorder="1"/>
    <xf numFmtId="3" fontId="27" fillId="7" borderId="67" xfId="0" applyNumberFormat="1" applyFont="1" applyFill="1" applyBorder="1" applyAlignment="1">
      <alignment horizontal="center"/>
    </xf>
    <xf numFmtId="3" fontId="0" fillId="0" borderId="0" xfId="0" applyNumberFormat="1"/>
    <xf numFmtId="49" fontId="0" fillId="0" borderId="65" xfId="0" applyNumberFormat="1" applyBorder="1" applyAlignment="1">
      <alignment horizontal="right"/>
    </xf>
    <xf numFmtId="3" fontId="33" fillId="0" borderId="68" xfId="0" applyNumberFormat="1" applyFont="1" applyBorder="1"/>
    <xf numFmtId="3" fontId="33" fillId="0" borderId="31" xfId="0" applyNumberFormat="1" applyFont="1" applyBorder="1"/>
    <xf numFmtId="3" fontId="33" fillId="0" borderId="69" xfId="0" applyNumberFormat="1" applyFont="1" applyBorder="1"/>
    <xf numFmtId="3" fontId="0" fillId="0" borderId="68" xfId="0" applyNumberFormat="1" applyBorder="1"/>
    <xf numFmtId="3" fontId="0" fillId="0" borderId="70" xfId="0" applyNumberFormat="1" applyBorder="1"/>
    <xf numFmtId="3" fontId="0" fillId="0" borderId="18" xfId="0" applyNumberFormat="1" applyFill="1" applyBorder="1"/>
    <xf numFmtId="3" fontId="0" fillId="0" borderId="55" xfId="0" applyNumberFormat="1" applyFill="1" applyBorder="1"/>
    <xf numFmtId="3" fontId="33" fillId="0" borderId="0" xfId="0" applyNumberFormat="1" applyFont="1"/>
    <xf numFmtId="3" fontId="33" fillId="0" borderId="35" xfId="0" applyNumberFormat="1" applyFont="1" applyBorder="1"/>
    <xf numFmtId="3" fontId="33" fillId="0" borderId="57" xfId="0" applyNumberFormat="1" applyFont="1" applyBorder="1"/>
    <xf numFmtId="3" fontId="33" fillId="0" borderId="35" xfId="0" applyNumberFormat="1" applyFont="1" applyFill="1" applyBorder="1"/>
    <xf numFmtId="0" fontId="31" fillId="7" borderId="43" xfId="0" applyFont="1" applyFill="1" applyBorder="1"/>
    <xf numFmtId="0" fontId="27" fillId="7" borderId="71" xfId="0" applyFont="1" applyFill="1" applyBorder="1"/>
    <xf numFmtId="3" fontId="27" fillId="7" borderId="44" xfId="0" applyNumberFormat="1" applyFont="1" applyFill="1" applyBorder="1"/>
    <xf numFmtId="3" fontId="27" fillId="7" borderId="71" xfId="0" applyNumberFormat="1" applyFont="1" applyFill="1" applyBorder="1"/>
    <xf numFmtId="3" fontId="27" fillId="7" borderId="71" xfId="0" applyNumberFormat="1" applyFont="1" applyFill="1" applyBorder="1" applyAlignment="1">
      <alignment horizontal="center"/>
    </xf>
    <xf numFmtId="3" fontId="27" fillId="7" borderId="72" xfId="0" applyNumberFormat="1" applyFont="1" applyFill="1" applyBorder="1"/>
    <xf numFmtId="3" fontId="27" fillId="7" borderId="73" xfId="0" applyNumberFormat="1" applyFont="1" applyFill="1" applyBorder="1"/>
    <xf numFmtId="3" fontId="27" fillId="7" borderId="74" xfId="0" applyNumberFormat="1" applyFont="1" applyFill="1" applyBorder="1" applyAlignment="1">
      <alignment horizontal="center"/>
    </xf>
    <xf numFmtId="0" fontId="31" fillId="0" borderId="75" xfId="0" applyFont="1" applyBorder="1"/>
    <xf numFmtId="0" fontId="0" fillId="0" borderId="75" xfId="0" applyBorder="1"/>
    <xf numFmtId="3" fontId="32" fillId="0" borderId="28" xfId="0" applyNumberFormat="1" applyFont="1" applyFill="1" applyBorder="1"/>
    <xf numFmtId="3" fontId="32" fillId="0" borderId="46" xfId="0" applyNumberFormat="1" applyFont="1" applyFill="1" applyBorder="1"/>
    <xf numFmtId="3" fontId="27" fillId="7" borderId="46" xfId="0" applyNumberFormat="1" applyFont="1" applyFill="1" applyBorder="1"/>
    <xf numFmtId="3" fontId="33" fillId="0" borderId="48" xfId="0" applyNumberFormat="1" applyFont="1" applyBorder="1"/>
    <xf numFmtId="3" fontId="33" fillId="0" borderId="76" xfId="0" applyNumberFormat="1" applyFont="1" applyBorder="1"/>
    <xf numFmtId="164" fontId="27" fillId="7" borderId="49" xfId="0" applyNumberFormat="1" applyFont="1" applyFill="1" applyBorder="1"/>
    <xf numFmtId="3" fontId="32" fillId="0" borderId="64" xfId="0" applyNumberFormat="1" applyFont="1" applyFill="1" applyBorder="1"/>
    <xf numFmtId="3" fontId="32" fillId="0" borderId="65" xfId="0" applyNumberFormat="1" applyFont="1" applyFill="1" applyBorder="1"/>
    <xf numFmtId="3" fontId="27" fillId="7" borderId="65" xfId="0" applyNumberFormat="1" applyFont="1" applyFill="1" applyBorder="1"/>
    <xf numFmtId="164" fontId="27" fillId="7" borderId="67" xfId="0" applyNumberFormat="1" applyFont="1" applyFill="1" applyBorder="1"/>
    <xf numFmtId="0" fontId="31" fillId="0" borderId="50" xfId="0" applyFont="1" applyBorder="1"/>
    <xf numFmtId="0" fontId="0" fillId="0" borderId="51" xfId="0" applyBorder="1"/>
    <xf numFmtId="3" fontId="32" fillId="0" borderId="52" xfId="0" applyNumberFormat="1" applyFont="1" applyFill="1" applyBorder="1"/>
    <xf numFmtId="3" fontId="32" fillId="0" borderId="51" xfId="0" applyNumberFormat="1" applyFont="1" applyFill="1" applyBorder="1"/>
    <xf numFmtId="3" fontId="27" fillId="7" borderId="51" xfId="0" applyNumberFormat="1" applyFont="1" applyFill="1" applyBorder="1"/>
    <xf numFmtId="3" fontId="33" fillId="0" borderId="52" xfId="0" applyNumberFormat="1" applyFont="1" applyBorder="1"/>
    <xf numFmtId="3" fontId="33" fillId="0" borderId="40" xfId="0" applyNumberFormat="1" applyFont="1" applyBorder="1"/>
    <xf numFmtId="164" fontId="27" fillId="7" borderId="54" xfId="0" applyNumberFormat="1" applyFont="1" applyFill="1" applyBorder="1"/>
    <xf numFmtId="3" fontId="32" fillId="0" borderId="77" xfId="0" applyNumberFormat="1" applyFont="1" applyFill="1" applyBorder="1"/>
    <xf numFmtId="3" fontId="32" fillId="0" borderId="78" xfId="0" applyNumberFormat="1" applyFont="1" applyFill="1" applyBorder="1"/>
    <xf numFmtId="3" fontId="27" fillId="7" borderId="78" xfId="0" applyNumberFormat="1" applyFont="1" applyFill="1" applyBorder="1"/>
    <xf numFmtId="0" fontId="34" fillId="0" borderId="65" xfId="0" applyFont="1" applyBorder="1"/>
    <xf numFmtId="0" fontId="34" fillId="0" borderId="65" xfId="0" applyFont="1" applyBorder="1" applyAlignment="1">
      <alignment horizontal="right"/>
    </xf>
    <xf numFmtId="3" fontId="32" fillId="0" borderId="0" xfId="0" applyNumberFormat="1" applyFont="1" applyFill="1" applyBorder="1"/>
    <xf numFmtId="3" fontId="32" fillId="0" borderId="55" xfId="0" applyNumberFormat="1" applyFont="1" applyFill="1" applyBorder="1"/>
    <xf numFmtId="3" fontId="27" fillId="7" borderId="55" xfId="0" applyNumberFormat="1" applyFont="1" applyFill="1" applyBorder="1"/>
    <xf numFmtId="3" fontId="33" fillId="0" borderId="21" xfId="0" applyNumberFormat="1" applyFont="1" applyFill="1" applyBorder="1"/>
    <xf numFmtId="164" fontId="27" fillId="7" borderId="58" xfId="0" applyNumberFormat="1" applyFont="1" applyFill="1" applyBorder="1"/>
    <xf numFmtId="0" fontId="35" fillId="7" borderId="43" xfId="0" applyFont="1" applyFill="1" applyBorder="1"/>
    <xf numFmtId="0" fontId="36" fillId="7" borderId="71" xfId="0" applyFont="1" applyFill="1" applyBorder="1"/>
    <xf numFmtId="3" fontId="37" fillId="7" borderId="44" xfId="0" applyNumberFormat="1" applyFont="1" applyFill="1" applyBorder="1"/>
    <xf numFmtId="3" fontId="37" fillId="7" borderId="71" xfId="0" applyNumberFormat="1" applyFont="1" applyFill="1" applyBorder="1"/>
    <xf numFmtId="164" fontId="27" fillId="7" borderId="74" xfId="0" applyNumberFormat="1" applyFont="1" applyFill="1" applyBorder="1"/>
    <xf numFmtId="3" fontId="32" fillId="0" borderId="68" xfId="0" applyNumberFormat="1" applyFont="1" applyFill="1" applyBorder="1"/>
    <xf numFmtId="3" fontId="32" fillId="0" borderId="70" xfId="0" applyNumberFormat="1" applyFont="1" applyFill="1" applyBorder="1"/>
    <xf numFmtId="3" fontId="27" fillId="7" borderId="70" xfId="0" applyNumberFormat="1" applyFont="1" applyFill="1" applyBorder="1"/>
    <xf numFmtId="3" fontId="37" fillId="0" borderId="0" xfId="0" applyNumberFormat="1" applyFont="1" applyFill="1" applyBorder="1"/>
    <xf numFmtId="3" fontId="37" fillId="0" borderId="55" xfId="0" applyNumberFormat="1" applyFont="1" applyFill="1" applyBorder="1"/>
    <xf numFmtId="3" fontId="33" fillId="0" borderId="0" xfId="0" applyNumberFormat="1" applyFont="1" applyBorder="1"/>
    <xf numFmtId="3" fontId="27" fillId="7" borderId="74" xfId="0" applyNumberFormat="1" applyFont="1" applyFill="1" applyBorder="1"/>
    <xf numFmtId="0" fontId="36" fillId="7" borderId="71" xfId="0" applyFont="1" applyFill="1" applyBorder="1" applyAlignment="1">
      <alignment horizontal="right"/>
    </xf>
    <xf numFmtId="3" fontId="27" fillId="7" borderId="43" xfId="0" applyNumberFormat="1" applyFont="1" applyFill="1" applyBorder="1"/>
    <xf numFmtId="0" fontId="38" fillId="0" borderId="0" xfId="0" applyFont="1"/>
    <xf numFmtId="0" fontId="43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28" fillId="0" borderId="0" xfId="0" applyFont="1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0" fillId="8" borderId="45" xfId="0" applyFill="1" applyBorder="1"/>
    <xf numFmtId="0" fontId="0" fillId="8" borderId="46" xfId="0" applyFill="1" applyBorder="1"/>
    <xf numFmtId="0" fontId="0" fillId="8" borderId="46" xfId="0" applyFill="1" applyBorder="1" applyAlignment="1">
      <alignment horizontal="center"/>
    </xf>
    <xf numFmtId="0" fontId="12" fillId="8" borderId="46" xfId="0" applyFont="1" applyFill="1" applyBorder="1"/>
    <xf numFmtId="0" fontId="12" fillId="8" borderId="28" xfId="0" applyFont="1" applyFill="1" applyBorder="1"/>
    <xf numFmtId="0" fontId="27" fillId="9" borderId="46" xfId="0" applyFont="1" applyFill="1" applyBorder="1" applyAlignment="1">
      <alignment horizontal="center"/>
    </xf>
    <xf numFmtId="0" fontId="27" fillId="9" borderId="49" xfId="0" applyFont="1" applyFill="1" applyBorder="1" applyAlignment="1">
      <alignment horizontal="center"/>
    </xf>
    <xf numFmtId="0" fontId="0" fillId="8" borderId="47" xfId="0" applyFill="1" applyBorder="1"/>
    <xf numFmtId="0" fontId="0" fillId="8" borderId="48" xfId="0" applyFill="1" applyBorder="1"/>
    <xf numFmtId="0" fontId="19" fillId="8" borderId="48" xfId="0" applyFont="1" applyFill="1" applyBorder="1" applyAlignment="1">
      <alignment horizontal="center"/>
    </xf>
    <xf numFmtId="0" fontId="31" fillId="8" borderId="50" xfId="0" applyFont="1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12" fillId="8" borderId="51" xfId="0" applyFont="1" applyFill="1" applyBorder="1" applyAlignment="1">
      <alignment horizontal="center"/>
    </xf>
    <xf numFmtId="0" fontId="12" fillId="8" borderId="54" xfId="0" applyFont="1" applyFill="1" applyBorder="1" applyAlignment="1">
      <alignment horizontal="center"/>
    </xf>
    <xf numFmtId="0" fontId="27" fillId="9" borderId="51" xfId="0" applyFont="1" applyFill="1" applyBorder="1" applyAlignment="1">
      <alignment horizontal="center"/>
    </xf>
    <xf numFmtId="0" fontId="27" fillId="9" borderId="54" xfId="0" applyFont="1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0" borderId="70" xfId="0" applyBorder="1"/>
    <xf numFmtId="165" fontId="0" fillId="0" borderId="70" xfId="0" applyNumberFormat="1" applyBorder="1"/>
    <xf numFmtId="165" fontId="0" fillId="0" borderId="18" xfId="0" applyNumberFormat="1" applyFill="1" applyBorder="1" applyAlignment="1">
      <alignment horizontal="center"/>
    </xf>
    <xf numFmtId="165" fontId="0" fillId="0" borderId="46" xfId="0" applyNumberFormat="1" applyFill="1" applyBorder="1"/>
    <xf numFmtId="165" fontId="0" fillId="0" borderId="0" xfId="0" applyNumberFormat="1" applyFill="1" applyBorder="1" applyProtection="1">
      <protection locked="0"/>
    </xf>
    <xf numFmtId="165" fontId="27" fillId="9" borderId="70" xfId="0" applyNumberFormat="1" applyFont="1" applyFill="1" applyBorder="1" applyAlignment="1">
      <alignment horizontal="right"/>
    </xf>
    <xf numFmtId="165" fontId="27" fillId="9" borderId="79" xfId="0" applyNumberFormat="1" applyFont="1" applyFill="1" applyBorder="1" applyAlignment="1">
      <alignment horizontal="right"/>
    </xf>
    <xf numFmtId="165" fontId="0" fillId="0" borderId="56" xfId="0" applyNumberFormat="1" applyBorder="1" applyProtection="1">
      <protection locked="0"/>
    </xf>
    <xf numFmtId="165" fontId="0" fillId="0" borderId="57" xfId="0" applyNumberFormat="1" applyBorder="1" applyProtection="1">
      <protection locked="0"/>
    </xf>
    <xf numFmtId="165" fontId="0" fillId="0" borderId="35" xfId="0" applyNumberFormat="1" applyBorder="1" applyProtection="1">
      <protection locked="0"/>
    </xf>
    <xf numFmtId="165" fontId="0" fillId="0" borderId="35" xfId="0" applyNumberFormat="1" applyFill="1" applyBorder="1" applyProtection="1">
      <protection locked="0"/>
    </xf>
    <xf numFmtId="165" fontId="27" fillId="7" borderId="55" xfId="0" applyNumberFormat="1" applyFont="1" applyFill="1" applyBorder="1" applyAlignment="1">
      <alignment horizontal="center"/>
    </xf>
    <xf numFmtId="165" fontId="0" fillId="0" borderId="60" xfId="0" applyNumberFormat="1" applyBorder="1"/>
    <xf numFmtId="165" fontId="0" fillId="0" borderId="61" xfId="0" applyNumberFormat="1" applyBorder="1" applyAlignment="1">
      <alignment horizontal="center"/>
    </xf>
    <xf numFmtId="165" fontId="0" fillId="0" borderId="61" xfId="0" applyNumberFormat="1" applyBorder="1" applyProtection="1">
      <protection locked="0"/>
    </xf>
    <xf numFmtId="165" fontId="27" fillId="9" borderId="60" xfId="0" applyNumberFormat="1" applyFont="1" applyFill="1" applyBorder="1" applyAlignment="1">
      <alignment horizontal="right"/>
    </xf>
    <xf numFmtId="165" fontId="27" fillId="9" borderId="63" xfId="0" applyNumberFormat="1" applyFont="1" applyFill="1" applyBorder="1" applyAlignment="1">
      <alignment horizontal="right"/>
    </xf>
    <xf numFmtId="165" fontId="0" fillId="0" borderId="53" xfId="0" applyNumberFormat="1" applyBorder="1" applyProtection="1">
      <protection locked="0"/>
    </xf>
    <xf numFmtId="165" fontId="0" fillId="0" borderId="62" xfId="0" applyNumberFormat="1" applyBorder="1" applyProtection="1">
      <protection locked="0"/>
    </xf>
    <xf numFmtId="165" fontId="27" fillId="7" borderId="60" xfId="0" applyNumberFormat="1" applyFont="1" applyFill="1" applyBorder="1"/>
    <xf numFmtId="0" fontId="31" fillId="0" borderId="20" xfId="0" applyFont="1" applyBorder="1"/>
    <xf numFmtId="0" fontId="0" fillId="0" borderId="70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Protection="1">
      <protection locked="0"/>
    </xf>
    <xf numFmtId="3" fontId="27" fillId="9" borderId="70" xfId="0" applyNumberFormat="1" applyFont="1" applyFill="1" applyBorder="1" applyAlignment="1">
      <alignment horizontal="center"/>
    </xf>
    <xf numFmtId="3" fontId="27" fillId="9" borderId="79" xfId="0" applyNumberFormat="1" applyFont="1" applyFill="1" applyBorder="1" applyAlignment="1">
      <alignment horizontal="center"/>
    </xf>
    <xf numFmtId="3" fontId="0" fillId="0" borderId="19" xfId="0" applyNumberFormat="1" applyBorder="1" applyProtection="1">
      <protection locked="0"/>
    </xf>
    <xf numFmtId="3" fontId="0" fillId="0" borderId="32" xfId="0" applyNumberFormat="1" applyBorder="1" applyProtection="1">
      <protection locked="0"/>
    </xf>
    <xf numFmtId="3" fontId="0" fillId="0" borderId="66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65" xfId="0" applyBorder="1" applyAlignment="1">
      <alignment horizontal="center"/>
    </xf>
    <xf numFmtId="3" fontId="27" fillId="9" borderId="65" xfId="0" applyNumberFormat="1" applyFont="1" applyFill="1" applyBorder="1" applyAlignment="1">
      <alignment horizontal="center"/>
    </xf>
    <xf numFmtId="3" fontId="27" fillId="9" borderId="67" xfId="0" applyNumberFormat="1" applyFont="1" applyFill="1" applyBorder="1" applyAlignment="1">
      <alignment horizontal="center"/>
    </xf>
    <xf numFmtId="3" fontId="0" fillId="0" borderId="68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69" xfId="0" applyNumberFormat="1" applyBorder="1" applyProtection="1">
      <protection locked="0"/>
    </xf>
    <xf numFmtId="0" fontId="0" fillId="0" borderId="78" xfId="0" applyBorder="1" applyAlignment="1">
      <alignment horizontal="center"/>
    </xf>
    <xf numFmtId="3" fontId="0" fillId="0" borderId="78" xfId="0" applyNumberFormat="1" applyBorder="1"/>
    <xf numFmtId="3" fontId="0" fillId="0" borderId="18" xfId="0" applyNumberFormat="1" applyFill="1" applyBorder="1" applyAlignment="1">
      <alignment horizontal="center"/>
    </xf>
    <xf numFmtId="0" fontId="0" fillId="0" borderId="55" xfId="0" applyFill="1" applyBorder="1"/>
    <xf numFmtId="0" fontId="0" fillId="0" borderId="0" xfId="0" applyFill="1" applyBorder="1" applyProtection="1">
      <protection locked="0"/>
    </xf>
    <xf numFmtId="3" fontId="27" fillId="9" borderId="78" xfId="0" applyNumberFormat="1" applyFont="1" applyFill="1" applyBorder="1" applyAlignment="1">
      <alignment horizontal="center"/>
    </xf>
    <xf numFmtId="3" fontId="27" fillId="9" borderId="80" xfId="0" applyNumberFormat="1" applyFont="1" applyFill="1" applyBorder="1" applyAlignment="1">
      <alignment horizontal="center"/>
    </xf>
    <xf numFmtId="3" fontId="0" fillId="0" borderId="0" xfId="0" applyNumberFormat="1" applyProtection="1">
      <protection locked="0"/>
    </xf>
    <xf numFmtId="3" fontId="0" fillId="0" borderId="35" xfId="0" applyNumberFormat="1" applyBorder="1" applyProtection="1">
      <protection locked="0"/>
    </xf>
    <xf numFmtId="3" fontId="0" fillId="0" borderId="57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5" xfId="0" applyFill="1" applyBorder="1" applyProtection="1">
      <protection locked="0"/>
    </xf>
    <xf numFmtId="0" fontId="27" fillId="7" borderId="71" xfId="0" applyFont="1" applyFill="1" applyBorder="1" applyAlignment="1">
      <alignment horizontal="center"/>
    </xf>
    <xf numFmtId="3" fontId="27" fillId="7" borderId="44" xfId="0" applyNumberFormat="1" applyFont="1" applyFill="1" applyBorder="1" applyAlignment="1">
      <alignment horizontal="center"/>
    </xf>
    <xf numFmtId="0" fontId="27" fillId="7" borderId="44" xfId="0" applyFont="1" applyFill="1" applyBorder="1" applyProtection="1">
      <protection locked="0"/>
    </xf>
    <xf numFmtId="3" fontId="27" fillId="9" borderId="71" xfId="0" applyNumberFormat="1" applyFont="1" applyFill="1" applyBorder="1" applyAlignment="1">
      <alignment horizontal="center"/>
    </xf>
    <xf numFmtId="3" fontId="27" fillId="9" borderId="74" xfId="0" applyNumberFormat="1" applyFont="1" applyFill="1" applyBorder="1" applyAlignment="1">
      <alignment horizontal="center"/>
    </xf>
    <xf numFmtId="3" fontId="27" fillId="7" borderId="44" xfId="0" applyNumberFormat="1" applyFont="1" applyFill="1" applyBorder="1" applyProtection="1">
      <protection locked="0"/>
    </xf>
    <xf numFmtId="3" fontId="27" fillId="7" borderId="72" xfId="0" applyNumberFormat="1" applyFont="1" applyFill="1" applyBorder="1" applyProtection="1">
      <protection locked="0"/>
    </xf>
    <xf numFmtId="3" fontId="27" fillId="7" borderId="73" xfId="0" applyNumberFormat="1" applyFont="1" applyFill="1" applyBorder="1" applyProtection="1">
      <protection locked="0"/>
    </xf>
    <xf numFmtId="0" fontId="27" fillId="7" borderId="72" xfId="0" applyFont="1" applyFill="1" applyBorder="1" applyProtection="1">
      <protection locked="0"/>
    </xf>
    <xf numFmtId="0" fontId="0" fillId="0" borderId="60" xfId="0" applyBorder="1" applyAlignment="1">
      <alignment horizontal="center"/>
    </xf>
    <xf numFmtId="3" fontId="0" fillId="0" borderId="60" xfId="0" applyNumberFormat="1" applyBorder="1"/>
    <xf numFmtId="3" fontId="0" fillId="0" borderId="59" xfId="0" applyNumberFormat="1" applyBorder="1" applyAlignment="1">
      <alignment horizontal="center"/>
    </xf>
    <xf numFmtId="3" fontId="27" fillId="9" borderId="60" xfId="0" applyNumberFormat="1" applyFont="1" applyFill="1" applyBorder="1" applyAlignment="1">
      <alignment horizontal="center"/>
    </xf>
    <xf numFmtId="3" fontId="27" fillId="9" borderId="63" xfId="0" applyNumberFormat="1" applyFont="1" applyFill="1" applyBorder="1" applyAlignment="1">
      <alignment horizontal="center"/>
    </xf>
    <xf numFmtId="3" fontId="27" fillId="7" borderId="78" xfId="0" applyNumberFormat="1" applyFont="1" applyFill="1" applyBorder="1" applyAlignment="1">
      <alignment horizontal="center"/>
    </xf>
    <xf numFmtId="3" fontId="27" fillId="7" borderId="80" xfId="0" applyNumberFormat="1" applyFont="1" applyFill="1" applyBorder="1" applyAlignment="1">
      <alignment horizontal="center"/>
    </xf>
    <xf numFmtId="0" fontId="31" fillId="0" borderId="70" xfId="0" applyFont="1" applyBorder="1"/>
    <xf numFmtId="3" fontId="52" fillId="0" borderId="70" xfId="0" applyNumberFormat="1" applyFont="1" applyFill="1" applyBorder="1" applyAlignment="1">
      <alignment horizontal="center"/>
    </xf>
    <xf numFmtId="3" fontId="52" fillId="0" borderId="75" xfId="0" applyNumberFormat="1" applyFont="1" applyFill="1" applyBorder="1" applyProtection="1">
      <protection locked="0"/>
    </xf>
    <xf numFmtId="0" fontId="0" fillId="0" borderId="48" xfId="0" applyBorder="1" applyProtection="1">
      <protection locked="0"/>
    </xf>
    <xf numFmtId="3" fontId="36" fillId="9" borderId="70" xfId="0" applyNumberFormat="1" applyFont="1" applyFill="1" applyBorder="1" applyProtection="1">
      <protection locked="0"/>
    </xf>
    <xf numFmtId="1" fontId="0" fillId="0" borderId="48" xfId="0" applyNumberFormat="1" applyBorder="1" applyProtection="1">
      <protection locked="0"/>
    </xf>
    <xf numFmtId="1" fontId="0" fillId="0" borderId="76" xfId="0" applyNumberFormat="1" applyBorder="1" applyProtection="1">
      <protection locked="0"/>
    </xf>
    <xf numFmtId="0" fontId="0" fillId="0" borderId="76" xfId="0" applyBorder="1" applyProtection="1">
      <protection locked="0"/>
    </xf>
    <xf numFmtId="3" fontId="36" fillId="7" borderId="47" xfId="0" applyNumberFormat="1" applyFont="1" applyFill="1" applyBorder="1"/>
    <xf numFmtId="3" fontId="36" fillId="7" borderId="46" xfId="0" applyNumberFormat="1" applyFont="1" applyFill="1" applyBorder="1"/>
    <xf numFmtId="3" fontId="52" fillId="0" borderId="65" xfId="0" applyNumberFormat="1" applyFont="1" applyFill="1" applyBorder="1" applyAlignment="1">
      <alignment horizontal="center"/>
    </xf>
    <xf numFmtId="3" fontId="52" fillId="0" borderId="65" xfId="0" applyNumberFormat="1" applyFont="1" applyFill="1" applyBorder="1" applyProtection="1">
      <protection locked="0"/>
    </xf>
    <xf numFmtId="3" fontId="36" fillId="9" borderId="65" xfId="0" applyNumberFormat="1" applyFon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2" xfId="0" applyNumberFormat="1" applyBorder="1" applyProtection="1">
      <protection locked="0"/>
    </xf>
    <xf numFmtId="3" fontId="36" fillId="7" borderId="64" xfId="0" applyNumberFormat="1" applyFont="1" applyFill="1" applyBorder="1"/>
    <xf numFmtId="3" fontId="36" fillId="7" borderId="65" xfId="0" applyNumberFormat="1" applyFont="1" applyFill="1" applyBorder="1"/>
    <xf numFmtId="3" fontId="52" fillId="0" borderId="60" xfId="0" applyNumberFormat="1" applyFont="1" applyFill="1" applyBorder="1" applyAlignment="1">
      <alignment horizontal="center"/>
    </xf>
    <xf numFmtId="3" fontId="52" fillId="0" borderId="60" xfId="0" applyNumberFormat="1" applyFont="1" applyFill="1" applyBorder="1" applyProtection="1">
      <protection locked="0"/>
    </xf>
    <xf numFmtId="3" fontId="36" fillId="9" borderId="60" xfId="0" applyNumberFormat="1" applyFon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35" xfId="0" applyNumberFormat="1" applyBorder="1" applyProtection="1">
      <protection locked="0"/>
    </xf>
    <xf numFmtId="3" fontId="36" fillId="7" borderId="50" xfId="0" applyNumberFormat="1" applyFont="1" applyFill="1" applyBorder="1"/>
    <xf numFmtId="3" fontId="36" fillId="7" borderId="60" xfId="0" applyNumberFormat="1" applyFont="1" applyFill="1" applyBorder="1"/>
    <xf numFmtId="3" fontId="53" fillId="0" borderId="70" xfId="0" applyNumberFormat="1" applyFont="1" applyFill="1" applyBorder="1" applyAlignment="1">
      <alignment horizontal="center"/>
    </xf>
    <xf numFmtId="3" fontId="53" fillId="0" borderId="70" xfId="0" applyNumberFormat="1" applyFont="1" applyFill="1" applyBorder="1" applyProtection="1">
      <protection locked="0"/>
    </xf>
    <xf numFmtId="1" fontId="0" fillId="0" borderId="56" xfId="0" applyNumberFormat="1" applyBorder="1" applyProtection="1">
      <protection locked="0"/>
    </xf>
    <xf numFmtId="0" fontId="0" fillId="0" borderId="81" xfId="0" applyBorder="1" applyProtection="1">
      <protection locked="0"/>
    </xf>
    <xf numFmtId="3" fontId="36" fillId="7" borderId="19" xfId="0" applyNumberFormat="1" applyFont="1" applyFill="1" applyBorder="1"/>
    <xf numFmtId="3" fontId="53" fillId="0" borderId="65" xfId="0" applyNumberFormat="1" applyFont="1" applyFill="1" applyBorder="1" applyAlignment="1">
      <alignment horizontal="center"/>
    </xf>
    <xf numFmtId="3" fontId="53" fillId="0" borderId="65" xfId="0" applyNumberFormat="1" applyFont="1" applyFill="1" applyBorder="1" applyProtection="1">
      <protection locked="0"/>
    </xf>
    <xf numFmtId="1" fontId="0" fillId="0" borderId="64" xfId="0" applyNumberFormat="1" applyBorder="1" applyProtection="1">
      <protection locked="0"/>
    </xf>
    <xf numFmtId="0" fontId="0" fillId="0" borderId="67" xfId="0" applyBorder="1" applyProtection="1">
      <protection locked="0"/>
    </xf>
    <xf numFmtId="0" fontId="34" fillId="0" borderId="65" xfId="0" applyFont="1" applyBorder="1" applyAlignment="1">
      <alignment horizontal="center"/>
    </xf>
    <xf numFmtId="0" fontId="0" fillId="0" borderId="64" xfId="0" applyBorder="1" applyProtection="1">
      <protection locked="0"/>
    </xf>
    <xf numFmtId="3" fontId="53" fillId="0" borderId="78" xfId="0" applyNumberFormat="1" applyFont="1" applyFill="1" applyBorder="1" applyAlignment="1">
      <alignment horizontal="center"/>
    </xf>
    <xf numFmtId="3" fontId="53" fillId="0" borderId="78" xfId="0" applyNumberFormat="1" applyFont="1" applyFill="1" applyBorder="1" applyProtection="1">
      <protection locked="0"/>
    </xf>
    <xf numFmtId="0" fontId="0" fillId="0" borderId="52" xfId="0" applyFill="1" applyBorder="1" applyProtection="1">
      <protection locked="0"/>
    </xf>
    <xf numFmtId="3" fontId="36" fillId="9" borderId="78" xfId="0" applyNumberFormat="1" applyFont="1" applyFill="1" applyBorder="1" applyProtection="1">
      <protection locked="0"/>
    </xf>
    <xf numFmtId="1" fontId="0" fillId="0" borderId="50" xfId="0" applyNumberFormat="1" applyFill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6" xfId="0" applyFill="1" applyBorder="1" applyProtection="1">
      <protection locked="0"/>
    </xf>
    <xf numFmtId="3" fontId="36" fillId="7" borderId="77" xfId="0" applyNumberFormat="1" applyFont="1" applyFill="1" applyBorder="1"/>
    <xf numFmtId="3" fontId="36" fillId="7" borderId="78" xfId="0" applyNumberFormat="1" applyFont="1" applyFill="1" applyBorder="1"/>
    <xf numFmtId="0" fontId="36" fillId="7" borderId="71" xfId="0" applyFont="1" applyFill="1" applyBorder="1" applyAlignment="1">
      <alignment horizontal="center"/>
    </xf>
    <xf numFmtId="3" fontId="36" fillId="7" borderId="71" xfId="0" applyNumberFormat="1" applyFont="1" applyFill="1" applyBorder="1"/>
    <xf numFmtId="3" fontId="36" fillId="7" borderId="71" xfId="0" applyNumberFormat="1" applyFont="1" applyFill="1" applyBorder="1" applyAlignment="1">
      <alignment horizontal="center"/>
    </xf>
    <xf numFmtId="3" fontId="36" fillId="7" borderId="71" xfId="0" applyNumberFormat="1" applyFont="1" applyFill="1" applyBorder="1" applyProtection="1">
      <protection locked="0"/>
    </xf>
    <xf numFmtId="3" fontId="36" fillId="7" borderId="44" xfId="0" applyNumberFormat="1" applyFont="1" applyFill="1" applyBorder="1" applyProtection="1">
      <protection locked="0"/>
    </xf>
    <xf numFmtId="3" fontId="36" fillId="9" borderId="71" xfId="0" applyNumberFormat="1" applyFont="1" applyFill="1" applyBorder="1" applyProtection="1"/>
    <xf numFmtId="3" fontId="36" fillId="9" borderId="74" xfId="0" applyNumberFormat="1" applyFont="1" applyFill="1" applyBorder="1" applyProtection="1"/>
    <xf numFmtId="3" fontId="36" fillId="7" borderId="44" xfId="0" applyNumberFormat="1" applyFont="1" applyFill="1" applyBorder="1"/>
    <xf numFmtId="3" fontId="36" fillId="7" borderId="72" xfId="0" applyNumberFormat="1" applyFont="1" applyFill="1" applyBorder="1"/>
    <xf numFmtId="3" fontId="36" fillId="7" borderId="73" xfId="0" applyNumberFormat="1" applyFont="1" applyFill="1" applyBorder="1"/>
    <xf numFmtId="3" fontId="36" fillId="7" borderId="43" xfId="0" applyNumberFormat="1" applyFont="1" applyFill="1" applyBorder="1"/>
    <xf numFmtId="3" fontId="53" fillId="0" borderId="20" xfId="0" applyNumberFormat="1" applyFont="1" applyFill="1" applyBorder="1" applyProtection="1">
      <protection locked="0"/>
    </xf>
    <xf numFmtId="3" fontId="36" fillId="9" borderId="79" xfId="0" applyNumberFormat="1" applyFont="1" applyFill="1" applyBorder="1" applyProtection="1">
      <protection locked="0"/>
    </xf>
    <xf numFmtId="3" fontId="36" fillId="7" borderId="20" xfId="0" applyNumberFormat="1" applyFont="1" applyFill="1" applyBorder="1"/>
    <xf numFmtId="3" fontId="36" fillId="7" borderId="70" xfId="0" applyNumberFormat="1" applyFont="1" applyFill="1" applyBorder="1"/>
    <xf numFmtId="3" fontId="53" fillId="0" borderId="64" xfId="0" applyNumberFormat="1" applyFont="1" applyFill="1" applyBorder="1" applyProtection="1">
      <protection locked="0"/>
    </xf>
    <xf numFmtId="3" fontId="53" fillId="0" borderId="82" xfId="0" applyNumberFormat="1" applyFon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3" fontId="36" fillId="7" borderId="43" xfId="0" applyNumberFormat="1" applyFont="1" applyFill="1" applyBorder="1" applyProtection="1">
      <protection locked="0"/>
    </xf>
    <xf numFmtId="3" fontId="36" fillId="9" borderId="73" xfId="0" applyNumberFormat="1" applyFont="1" applyFill="1" applyBorder="1" applyProtection="1"/>
    <xf numFmtId="3" fontId="0" fillId="0" borderId="55" xfId="0" applyNumberFormat="1" applyBorder="1"/>
    <xf numFmtId="3" fontId="36" fillId="0" borderId="55" xfId="0" applyNumberFormat="1" applyFont="1" applyFill="1" applyBorder="1" applyAlignment="1">
      <alignment horizontal="center"/>
    </xf>
    <xf numFmtId="3" fontId="36" fillId="0" borderId="21" xfId="0" applyNumberFormat="1" applyFont="1" applyFill="1" applyBorder="1" applyProtection="1">
      <protection locked="0"/>
    </xf>
    <xf numFmtId="3" fontId="36" fillId="0" borderId="71" xfId="0" applyNumberFormat="1" applyFont="1" applyFill="1" applyBorder="1" applyProtection="1">
      <protection locked="0"/>
    </xf>
    <xf numFmtId="3" fontId="36" fillId="0" borderId="74" xfId="0" applyNumberFormat="1" applyFont="1" applyFill="1" applyBorder="1" applyProtection="1">
      <protection locked="0"/>
    </xf>
    <xf numFmtId="3" fontId="0" fillId="0" borderId="35" xfId="0" applyNumberFormat="1" applyBorder="1"/>
    <xf numFmtId="3" fontId="0" fillId="0" borderId="57" xfId="0" applyNumberFormat="1" applyBorder="1"/>
    <xf numFmtId="3" fontId="0" fillId="0" borderId="0" xfId="0" applyNumberFormat="1" applyBorder="1"/>
    <xf numFmtId="3" fontId="36" fillId="0" borderId="71" xfId="0" applyNumberFormat="1" applyFont="1" applyFill="1" applyBorder="1"/>
    <xf numFmtId="164" fontId="36" fillId="0" borderId="74" xfId="0" applyNumberFormat="1" applyFont="1" applyFill="1" applyBorder="1"/>
    <xf numFmtId="0" fontId="35" fillId="7" borderId="45" xfId="0" applyFont="1" applyFill="1" applyBorder="1"/>
    <xf numFmtId="3" fontId="36" fillId="7" borderId="83" xfId="0" applyNumberFormat="1" applyFont="1" applyFill="1" applyBorder="1"/>
    <xf numFmtId="0" fontId="35" fillId="7" borderId="50" xfId="0" applyFont="1" applyFill="1" applyBorder="1"/>
    <xf numFmtId="0" fontId="36" fillId="7" borderId="51" xfId="0" applyFont="1" applyFill="1" applyBorder="1" applyAlignment="1">
      <alignment horizontal="center"/>
    </xf>
    <xf numFmtId="3" fontId="36" fillId="7" borderId="51" xfId="0" applyNumberFormat="1" applyFont="1" applyFill="1" applyBorder="1"/>
    <xf numFmtId="3" fontId="36" fillId="7" borderId="51" xfId="0" applyNumberFormat="1" applyFont="1" applyFill="1" applyBorder="1" applyAlignment="1">
      <alignment horizontal="center"/>
    </xf>
    <xf numFmtId="3" fontId="36" fillId="7" borderId="50" xfId="0" applyNumberFormat="1" applyFont="1" applyFill="1" applyBorder="1" applyProtection="1">
      <protection locked="0"/>
    </xf>
    <xf numFmtId="0" fontId="35" fillId="7" borderId="0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54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30" fillId="5" borderId="0" xfId="0" applyFont="1" applyFill="1" applyBorder="1"/>
    <xf numFmtId="0" fontId="55" fillId="0" borderId="45" xfId="0" applyFont="1" applyBorder="1"/>
    <xf numFmtId="0" fontId="55" fillId="0" borderId="49" xfId="0" applyFont="1" applyBorder="1"/>
    <xf numFmtId="0" fontId="0" fillId="0" borderId="49" xfId="0" applyBorder="1"/>
    <xf numFmtId="0" fontId="56" fillId="7" borderId="49" xfId="0" applyFont="1" applyFill="1" applyBorder="1" applyAlignment="1">
      <alignment horizontal="center"/>
    </xf>
    <xf numFmtId="0" fontId="55" fillId="0" borderId="47" xfId="0" applyFont="1" applyBorder="1"/>
    <xf numFmtId="0" fontId="55" fillId="0" borderId="48" xfId="0" applyFont="1" applyBorder="1"/>
    <xf numFmtId="0" fontId="59" fillId="0" borderId="48" xfId="0" applyFont="1" applyBorder="1" applyAlignment="1">
      <alignment horizontal="center"/>
    </xf>
    <xf numFmtId="0" fontId="56" fillId="7" borderId="46" xfId="0" applyFont="1" applyFill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56" fillId="0" borderId="51" xfId="0" applyFont="1" applyBorder="1" applyAlignment="1">
      <alignment horizontal="center"/>
    </xf>
    <xf numFmtId="0" fontId="56" fillId="7" borderId="54" xfId="0" applyFont="1" applyFill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0" fontId="56" fillId="7" borderId="51" xfId="0" applyFont="1" applyFill="1" applyBorder="1" applyAlignment="1">
      <alignment horizontal="center"/>
    </xf>
    <xf numFmtId="0" fontId="55" fillId="0" borderId="21" xfId="0" applyFont="1" applyBorder="1" applyAlignment="1">
      <alignment vertical="center"/>
    </xf>
    <xf numFmtId="0" fontId="56" fillId="0" borderId="58" xfId="0" applyFont="1" applyBorder="1"/>
    <xf numFmtId="0" fontId="0" fillId="0" borderId="58" xfId="0" applyBorder="1"/>
    <xf numFmtId="165" fontId="0" fillId="0" borderId="58" xfId="0" applyNumberFormat="1" applyBorder="1"/>
    <xf numFmtId="0" fontId="61" fillId="0" borderId="55" xfId="0" applyFont="1" applyFill="1" applyBorder="1"/>
    <xf numFmtId="0" fontId="61" fillId="0" borderId="1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" fontId="62" fillId="7" borderId="46" xfId="0" applyNumberFormat="1" applyFont="1" applyFill="1" applyBorder="1" applyAlignment="1">
      <alignment horizontal="right" vertical="center"/>
    </xf>
    <xf numFmtId="3" fontId="61" fillId="0" borderId="56" xfId="0" applyNumberFormat="1" applyFont="1" applyBorder="1" applyAlignment="1">
      <alignment vertical="center"/>
    </xf>
    <xf numFmtId="3" fontId="61" fillId="0" borderId="57" xfId="0" applyNumberFormat="1" applyFont="1" applyBorder="1" applyAlignment="1">
      <alignment vertical="center"/>
    </xf>
    <xf numFmtId="3" fontId="61" fillId="0" borderId="35" xfId="0" applyNumberFormat="1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3" fontId="62" fillId="7" borderId="55" xfId="0" applyNumberFormat="1" applyFont="1" applyFill="1" applyBorder="1" applyAlignment="1">
      <alignment horizontal="center" vertical="center"/>
    </xf>
    <xf numFmtId="3" fontId="62" fillId="7" borderId="58" xfId="0" applyNumberFormat="1" applyFont="1" applyFill="1" applyBorder="1" applyAlignment="1">
      <alignment horizontal="center" vertical="center"/>
    </xf>
    <xf numFmtId="0" fontId="55" fillId="0" borderId="59" xfId="0" applyFont="1" applyBorder="1" applyAlignment="1">
      <alignment vertical="center"/>
    </xf>
    <xf numFmtId="0" fontId="56" fillId="0" borderId="63" xfId="0" applyFont="1" applyBorder="1"/>
    <xf numFmtId="0" fontId="0" fillId="0" borderId="63" xfId="0" applyBorder="1"/>
    <xf numFmtId="165" fontId="0" fillId="0" borderId="63" xfId="0" applyNumberFormat="1" applyBorder="1"/>
    <xf numFmtId="2" fontId="61" fillId="0" borderId="60" xfId="0" applyNumberFormat="1" applyFont="1" applyBorder="1"/>
    <xf numFmtId="2" fontId="61" fillId="0" borderId="84" xfId="0" applyNumberFormat="1" applyFont="1" applyBorder="1" applyAlignment="1">
      <alignment vertical="center"/>
    </xf>
    <xf numFmtId="2" fontId="61" fillId="0" borderId="61" xfId="0" applyNumberFormat="1" applyFont="1" applyBorder="1" applyAlignment="1">
      <alignment vertical="center"/>
    </xf>
    <xf numFmtId="2" fontId="62" fillId="7" borderId="60" xfId="0" applyNumberFormat="1" applyFont="1" applyFill="1" applyBorder="1" applyAlignment="1">
      <alignment horizontal="right" vertical="center"/>
    </xf>
    <xf numFmtId="4" fontId="61" fillId="0" borderId="61" xfId="0" applyNumberFormat="1" applyFont="1" applyBorder="1" applyAlignment="1">
      <alignment vertical="center"/>
    </xf>
    <xf numFmtId="4" fontId="61" fillId="0" borderId="53" xfId="0" applyNumberFormat="1" applyFont="1" applyBorder="1" applyAlignment="1">
      <alignment vertical="center"/>
    </xf>
    <xf numFmtId="4" fontId="61" fillId="0" borderId="62" xfId="0" applyNumberFormat="1" applyFont="1" applyBorder="1" applyAlignment="1">
      <alignment vertical="center"/>
    </xf>
    <xf numFmtId="2" fontId="61" fillId="0" borderId="53" xfId="0" applyNumberFormat="1" applyFont="1" applyBorder="1" applyAlignment="1">
      <alignment vertical="center"/>
    </xf>
    <xf numFmtId="164" fontId="62" fillId="7" borderId="60" xfId="0" applyNumberFormat="1" applyFont="1" applyFill="1" applyBorder="1" applyAlignment="1">
      <alignment vertical="center"/>
    </xf>
    <xf numFmtId="3" fontId="62" fillId="7" borderId="63" xfId="0" applyNumberFormat="1" applyFont="1" applyFill="1" applyBorder="1" applyAlignment="1">
      <alignment horizontal="center" vertical="center"/>
    </xf>
    <xf numFmtId="0" fontId="55" fillId="0" borderId="64" xfId="0" applyFont="1" applyBorder="1" applyAlignment="1">
      <alignment vertical="center"/>
    </xf>
    <xf numFmtId="0" fontId="63" fillId="0" borderId="67" xfId="0" applyFont="1" applyBorder="1" applyAlignment="1">
      <alignment horizontal="center" vertical="center"/>
    </xf>
    <xf numFmtId="3" fontId="0" fillId="0" borderId="67" xfId="0" applyNumberFormat="1" applyBorder="1"/>
    <xf numFmtId="3" fontId="61" fillId="0" borderId="75" xfId="0" applyNumberFormat="1" applyFont="1" applyBorder="1"/>
    <xf numFmtId="3" fontId="61" fillId="0" borderId="13" xfId="0" applyNumberFormat="1" applyFont="1" applyBorder="1" applyAlignment="1">
      <alignment vertical="center"/>
    </xf>
    <xf numFmtId="3" fontId="61" fillId="0" borderId="19" xfId="0" applyNumberFormat="1" applyFont="1" applyBorder="1" applyAlignment="1">
      <alignment vertical="center"/>
    </xf>
    <xf numFmtId="3" fontId="62" fillId="7" borderId="65" xfId="0" applyNumberFormat="1" applyFont="1" applyFill="1" applyBorder="1" applyAlignment="1">
      <alignment horizontal="center" vertical="center"/>
    </xf>
    <xf numFmtId="3" fontId="61" fillId="0" borderId="76" xfId="0" applyNumberFormat="1" applyFont="1" applyBorder="1" applyAlignment="1">
      <alignment vertical="center"/>
    </xf>
    <xf numFmtId="3" fontId="61" fillId="0" borderId="66" xfId="0" applyNumberFormat="1" applyFont="1" applyBorder="1" applyAlignment="1">
      <alignment vertical="center"/>
    </xf>
    <xf numFmtId="3" fontId="61" fillId="0" borderId="32" xfId="0" applyNumberFormat="1" applyFont="1" applyBorder="1" applyAlignment="1">
      <alignment vertical="center"/>
    </xf>
    <xf numFmtId="3" fontId="62" fillId="7" borderId="67" xfId="0" applyNumberFormat="1" applyFont="1" applyFill="1" applyBorder="1" applyAlignment="1">
      <alignment horizontal="center" vertical="center"/>
    </xf>
    <xf numFmtId="0" fontId="56" fillId="0" borderId="67" xfId="0" applyFont="1" applyBorder="1"/>
    <xf numFmtId="3" fontId="0" fillId="0" borderId="79" xfId="0" applyNumberFormat="1" applyBorder="1"/>
    <xf numFmtId="3" fontId="61" fillId="0" borderId="65" xfId="0" applyNumberFormat="1" applyFont="1" applyBorder="1"/>
    <xf numFmtId="3" fontId="61" fillId="0" borderId="68" xfId="0" applyNumberFormat="1" applyFont="1" applyBorder="1" applyAlignment="1">
      <alignment vertical="center"/>
    </xf>
    <xf numFmtId="3" fontId="61" fillId="0" borderId="31" xfId="0" applyNumberFormat="1" applyFont="1" applyBorder="1" applyAlignment="1">
      <alignment vertical="center"/>
    </xf>
    <xf numFmtId="3" fontId="61" fillId="0" borderId="69" xfId="0" applyNumberFormat="1" applyFont="1" applyBorder="1" applyAlignment="1">
      <alignment vertical="center"/>
    </xf>
    <xf numFmtId="0" fontId="63" fillId="0" borderId="58" xfId="0" applyFont="1" applyBorder="1" applyAlignment="1">
      <alignment horizontal="center" vertical="center"/>
    </xf>
    <xf numFmtId="3" fontId="0" fillId="0" borderId="58" xfId="0" applyNumberFormat="1" applyBorder="1"/>
    <xf numFmtId="3" fontId="61" fillId="0" borderId="55" xfId="0" applyNumberFormat="1" applyFont="1" applyFill="1" applyBorder="1"/>
    <xf numFmtId="3" fontId="61" fillId="0" borderId="17" xfId="0" applyNumberFormat="1" applyFont="1" applyFill="1" applyBorder="1" applyAlignment="1">
      <alignment vertical="center"/>
    </xf>
    <xf numFmtId="3" fontId="61" fillId="0" borderId="57" xfId="0" applyNumberFormat="1" applyFont="1" applyFill="1" applyBorder="1" applyAlignment="1">
      <alignment vertical="center"/>
    </xf>
    <xf numFmtId="3" fontId="61" fillId="0" borderId="0" xfId="0" applyNumberFormat="1" applyFont="1" applyAlignment="1">
      <alignment vertical="center"/>
    </xf>
    <xf numFmtId="3" fontId="61" fillId="0" borderId="35" xfId="0" applyNumberFormat="1" applyFont="1" applyFill="1" applyBorder="1" applyAlignment="1">
      <alignment vertical="center"/>
    </xf>
    <xf numFmtId="0" fontId="56" fillId="7" borderId="43" xfId="0" applyFont="1" applyFill="1" applyBorder="1" applyAlignment="1">
      <alignment vertical="center"/>
    </xf>
    <xf numFmtId="0" fontId="56" fillId="7" borderId="74" xfId="0" applyFont="1" applyFill="1" applyBorder="1"/>
    <xf numFmtId="0" fontId="64" fillId="7" borderId="74" xfId="0" applyFont="1" applyFill="1" applyBorder="1" applyAlignment="1">
      <alignment horizontal="center" vertical="center"/>
    </xf>
    <xf numFmtId="3" fontId="62" fillId="7" borderId="71" xfId="0" applyNumberFormat="1" applyFont="1" applyFill="1" applyBorder="1"/>
    <xf numFmtId="3" fontId="62" fillId="7" borderId="85" xfId="0" applyNumberFormat="1" applyFont="1" applyFill="1" applyBorder="1" applyAlignment="1">
      <alignment vertical="center"/>
    </xf>
    <xf numFmtId="3" fontId="62" fillId="7" borderId="44" xfId="0" applyNumberFormat="1" applyFont="1" applyFill="1" applyBorder="1" applyAlignment="1">
      <alignment vertical="center"/>
    </xf>
    <xf numFmtId="3" fontId="62" fillId="7" borderId="71" xfId="0" applyNumberFormat="1" applyFont="1" applyFill="1" applyBorder="1" applyAlignment="1">
      <alignment horizontal="center" vertical="center"/>
    </xf>
    <xf numFmtId="3" fontId="62" fillId="7" borderId="72" xfId="0" applyNumberFormat="1" applyFont="1" applyFill="1" applyBorder="1" applyAlignment="1">
      <alignment vertical="center"/>
    </xf>
    <xf numFmtId="3" fontId="62" fillId="7" borderId="73" xfId="0" applyNumberFormat="1" applyFont="1" applyFill="1" applyBorder="1" applyAlignment="1">
      <alignment vertical="center"/>
    </xf>
    <xf numFmtId="3" fontId="62" fillId="7" borderId="74" xfId="0" applyNumberFormat="1" applyFont="1" applyFill="1" applyBorder="1" applyAlignment="1">
      <alignment horizontal="center" vertical="center"/>
    </xf>
    <xf numFmtId="3" fontId="61" fillId="0" borderId="60" xfId="0" applyNumberFormat="1" applyFont="1" applyBorder="1"/>
    <xf numFmtId="3" fontId="62" fillId="7" borderId="60" xfId="0" applyNumberFormat="1" applyFont="1" applyFill="1" applyBorder="1" applyAlignment="1">
      <alignment horizontal="center" vertical="center"/>
    </xf>
    <xf numFmtId="0" fontId="55" fillId="0" borderId="47" xfId="0" applyFont="1" applyBorder="1" applyAlignment="1">
      <alignment vertical="center"/>
    </xf>
    <xf numFmtId="0" fontId="65" fillId="0" borderId="86" xfId="0" applyFont="1" applyBorder="1" applyAlignment="1">
      <alignment horizontal="center"/>
    </xf>
    <xf numFmtId="3" fontId="0" fillId="0" borderId="86" xfId="0" applyNumberFormat="1" applyBorder="1"/>
    <xf numFmtId="3" fontId="61" fillId="0" borderId="75" xfId="0" applyNumberFormat="1" applyFont="1" applyFill="1" applyBorder="1"/>
    <xf numFmtId="3" fontId="61" fillId="0" borderId="56" xfId="0" applyNumberFormat="1" applyFont="1" applyFill="1" applyBorder="1"/>
    <xf numFmtId="3" fontId="61" fillId="0" borderId="86" xfId="0" applyNumberFormat="1" applyFont="1" applyFill="1" applyBorder="1"/>
    <xf numFmtId="3" fontId="62" fillId="7" borderId="49" xfId="0" applyNumberFormat="1" applyFont="1" applyFill="1" applyBorder="1" applyAlignment="1">
      <alignment vertical="center"/>
    </xf>
    <xf numFmtId="3" fontId="61" fillId="0" borderId="48" xfId="0" applyNumberFormat="1" applyFont="1" applyBorder="1" applyAlignment="1">
      <alignment vertical="center"/>
    </xf>
    <xf numFmtId="3" fontId="62" fillId="7" borderId="46" xfId="0" applyNumberFormat="1" applyFont="1" applyFill="1" applyBorder="1" applyAlignment="1">
      <alignment vertical="center"/>
    </xf>
    <xf numFmtId="164" fontId="62" fillId="7" borderId="49" xfId="0" applyNumberFormat="1" applyFont="1" applyFill="1" applyBorder="1" applyAlignment="1">
      <alignment vertical="center"/>
    </xf>
    <xf numFmtId="0" fontId="65" fillId="0" borderId="67" xfId="0" applyFont="1" applyBorder="1" applyAlignment="1">
      <alignment horizontal="center"/>
    </xf>
    <xf numFmtId="3" fontId="61" fillId="0" borderId="65" xfId="0" applyNumberFormat="1" applyFont="1" applyFill="1" applyBorder="1"/>
    <xf numFmtId="3" fontId="61" fillId="0" borderId="13" xfId="0" applyNumberFormat="1" applyFont="1" applyFill="1" applyBorder="1"/>
    <xf numFmtId="3" fontId="61" fillId="0" borderId="67" xfId="0" applyNumberFormat="1" applyFont="1" applyFill="1" applyBorder="1"/>
    <xf numFmtId="3" fontId="62" fillId="7" borderId="67" xfId="0" applyNumberFormat="1" applyFont="1" applyFill="1" applyBorder="1" applyAlignment="1">
      <alignment vertical="center"/>
    </xf>
    <xf numFmtId="3" fontId="62" fillId="7" borderId="65" xfId="0" applyNumberFormat="1" applyFont="1" applyFill="1" applyBorder="1" applyAlignment="1">
      <alignment vertical="center"/>
    </xf>
    <xf numFmtId="164" fontId="62" fillId="7" borderId="67" xfId="0" applyNumberFormat="1" applyFont="1" applyFill="1" applyBorder="1" applyAlignment="1">
      <alignment vertical="center"/>
    </xf>
    <xf numFmtId="0" fontId="55" fillId="0" borderId="50" xfId="0" applyFont="1" applyBorder="1" applyAlignment="1">
      <alignment vertical="center"/>
    </xf>
    <xf numFmtId="0" fontId="65" fillId="0" borderId="54" xfId="0" applyFont="1" applyBorder="1" applyAlignment="1">
      <alignment horizontal="center"/>
    </xf>
    <xf numFmtId="3" fontId="0" fillId="0" borderId="54" xfId="0" applyNumberFormat="1" applyBorder="1"/>
    <xf numFmtId="3" fontId="61" fillId="0" borderId="51" xfId="0" applyNumberFormat="1" applyFont="1" applyFill="1" applyBorder="1"/>
    <xf numFmtId="3" fontId="62" fillId="7" borderId="63" xfId="0" applyNumberFormat="1" applyFont="1" applyFill="1" applyBorder="1" applyAlignment="1">
      <alignment vertical="center"/>
    </xf>
    <xf numFmtId="3" fontId="61" fillId="0" borderId="52" xfId="0" applyNumberFormat="1" applyFont="1" applyBorder="1" applyAlignment="1">
      <alignment vertical="center"/>
    </xf>
    <xf numFmtId="3" fontId="61" fillId="0" borderId="40" xfId="0" applyNumberFormat="1" applyFont="1" applyBorder="1" applyAlignment="1">
      <alignment vertical="center"/>
    </xf>
    <xf numFmtId="3" fontId="62" fillId="7" borderId="51" xfId="0" applyNumberFormat="1" applyFont="1" applyFill="1" applyBorder="1" applyAlignment="1">
      <alignment vertical="center"/>
    </xf>
    <xf numFmtId="164" fontId="62" fillId="7" borderId="54" xfId="0" applyNumberFormat="1" applyFont="1" applyFill="1" applyBorder="1" applyAlignment="1">
      <alignment vertical="center"/>
    </xf>
    <xf numFmtId="0" fontId="55" fillId="0" borderId="86" xfId="0" applyFont="1" applyBorder="1" applyAlignment="1">
      <alignment horizontal="center" vertical="center"/>
    </xf>
    <xf numFmtId="3" fontId="62" fillId="7" borderId="79" xfId="0" applyNumberFormat="1" applyFont="1" applyFill="1" applyBorder="1" applyAlignment="1">
      <alignment vertical="center"/>
    </xf>
    <xf numFmtId="0" fontId="55" fillId="0" borderId="58" xfId="0" applyFont="1" applyBorder="1" applyAlignment="1">
      <alignment horizontal="center" vertical="center"/>
    </xf>
    <xf numFmtId="3" fontId="61" fillId="0" borderId="70" xfId="0" applyNumberFormat="1" applyFont="1" applyFill="1" applyBorder="1"/>
    <xf numFmtId="0" fontId="55" fillId="0" borderId="67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3" fontId="62" fillId="7" borderId="80" xfId="0" applyNumberFormat="1" applyFont="1" applyFill="1" applyBorder="1" applyAlignment="1">
      <alignment vertical="center"/>
    </xf>
    <xf numFmtId="3" fontId="61" fillId="0" borderId="21" xfId="0" applyNumberFormat="1" applyFont="1" applyFill="1" applyBorder="1" applyAlignment="1">
      <alignment vertical="center"/>
    </xf>
    <xf numFmtId="3" fontId="62" fillId="7" borderId="55" xfId="0" applyNumberFormat="1" applyFont="1" applyFill="1" applyBorder="1" applyAlignment="1">
      <alignment vertical="center"/>
    </xf>
    <xf numFmtId="164" fontId="62" fillId="7" borderId="58" xfId="0" applyNumberFormat="1" applyFont="1" applyFill="1" applyBorder="1" applyAlignment="1">
      <alignment vertical="center"/>
    </xf>
    <xf numFmtId="0" fontId="62" fillId="7" borderId="43" xfId="0" applyFont="1" applyFill="1" applyBorder="1" applyAlignment="1">
      <alignment vertical="center"/>
    </xf>
    <xf numFmtId="0" fontId="55" fillId="7" borderId="58" xfId="0" applyFont="1" applyFill="1" applyBorder="1" applyAlignment="1">
      <alignment horizontal="center" vertical="center"/>
    </xf>
    <xf numFmtId="0" fontId="63" fillId="7" borderId="74" xfId="0" applyFont="1" applyFill="1" applyBorder="1" applyAlignment="1">
      <alignment horizontal="center" vertical="center"/>
    </xf>
    <xf numFmtId="3" fontId="36" fillId="7" borderId="74" xfId="0" applyNumberFormat="1" applyFont="1" applyFill="1" applyBorder="1"/>
    <xf numFmtId="3" fontId="62" fillId="7" borderId="74" xfId="0" applyNumberFormat="1" applyFont="1" applyFill="1" applyBorder="1" applyAlignment="1">
      <alignment vertical="center"/>
    </xf>
    <xf numFmtId="3" fontId="62" fillId="7" borderId="71" xfId="0" applyNumberFormat="1" applyFont="1" applyFill="1" applyBorder="1" applyAlignment="1">
      <alignment vertical="center"/>
    </xf>
    <xf numFmtId="164" fontId="62" fillId="7" borderId="74" xfId="0" applyNumberFormat="1" applyFont="1" applyFill="1" applyBorder="1" applyAlignment="1">
      <alignment vertical="center"/>
    </xf>
    <xf numFmtId="0" fontId="63" fillId="0" borderId="67" xfId="0" applyFont="1" applyBorder="1"/>
    <xf numFmtId="0" fontId="63" fillId="0" borderId="63" xfId="0" applyFont="1" applyBorder="1"/>
    <xf numFmtId="0" fontId="63" fillId="0" borderId="58" xfId="0" applyFont="1" applyBorder="1" applyAlignment="1">
      <alignment horizontal="center"/>
    </xf>
    <xf numFmtId="0" fontId="62" fillId="7" borderId="58" xfId="0" applyFont="1" applyFill="1" applyBorder="1"/>
    <xf numFmtId="0" fontId="56" fillId="0" borderId="74" xfId="0" applyFont="1" applyBorder="1"/>
    <xf numFmtId="3" fontId="62" fillId="0" borderId="55" xfId="0" applyNumberFormat="1" applyFont="1" applyFill="1" applyBorder="1"/>
    <xf numFmtId="3" fontId="62" fillId="7" borderId="58" xfId="0" applyNumberFormat="1" applyFont="1" applyFill="1" applyBorder="1" applyAlignment="1">
      <alignment vertical="center"/>
    </xf>
    <xf numFmtId="3" fontId="61" fillId="0" borderId="0" xfId="0" applyNumberFormat="1" applyFont="1" applyBorder="1" applyAlignment="1">
      <alignment vertical="center"/>
    </xf>
    <xf numFmtId="0" fontId="61" fillId="7" borderId="43" xfId="0" applyFont="1" applyFill="1" applyBorder="1" applyAlignment="1">
      <alignment vertical="center"/>
    </xf>
    <xf numFmtId="0" fontId="62" fillId="7" borderId="74" xfId="0" applyFont="1" applyFill="1" applyBorder="1"/>
    <xf numFmtId="0" fontId="64" fillId="7" borderId="74" xfId="0" applyFont="1" applyFill="1" applyBorder="1" applyAlignment="1">
      <alignment horizontal="center"/>
    </xf>
    <xf numFmtId="0" fontId="66" fillId="7" borderId="74" xfId="0" applyFont="1" applyFill="1" applyBorder="1" applyAlignment="1">
      <alignment horizontal="center"/>
    </xf>
    <xf numFmtId="3" fontId="62" fillId="7" borderId="43" xfId="0" applyNumberFormat="1" applyFont="1" applyFill="1" applyBorder="1" applyAlignment="1">
      <alignment vertical="center"/>
    </xf>
    <xf numFmtId="0" fontId="59" fillId="0" borderId="0" xfId="0" applyFont="1"/>
    <xf numFmtId="0" fontId="0" fillId="0" borderId="0" xfId="0" applyProtection="1">
      <protection hidden="1"/>
    </xf>
    <xf numFmtId="0" fontId="28" fillId="4" borderId="0" xfId="0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68" fillId="0" borderId="0" xfId="0" applyFont="1" applyProtection="1">
      <protection hidden="1"/>
    </xf>
    <xf numFmtId="0" fontId="30" fillId="0" borderId="0" xfId="0" applyFont="1" applyFill="1" applyBorder="1" applyProtection="1">
      <protection hidden="1"/>
    </xf>
    <xf numFmtId="0" fontId="29" fillId="0" borderId="0" xfId="0" applyFont="1" applyProtection="1">
      <protection hidden="1"/>
    </xf>
    <xf numFmtId="0" fontId="0" fillId="8" borderId="45" xfId="0" applyFill="1" applyBorder="1" applyProtection="1">
      <protection hidden="1"/>
    </xf>
    <xf numFmtId="0" fontId="0" fillId="8" borderId="46" xfId="0" applyFill="1" applyBorder="1" applyProtection="1">
      <protection hidden="1"/>
    </xf>
    <xf numFmtId="0" fontId="0" fillId="8" borderId="46" xfId="0" applyFill="1" applyBorder="1" applyAlignment="1" applyProtection="1">
      <alignment horizontal="center"/>
      <protection hidden="1"/>
    </xf>
    <xf numFmtId="0" fontId="0" fillId="8" borderId="28" xfId="0" applyFill="1" applyBorder="1" applyProtection="1">
      <protection hidden="1"/>
    </xf>
    <xf numFmtId="0" fontId="27" fillId="9" borderId="46" xfId="0" applyFont="1" applyFill="1" applyBorder="1" applyAlignment="1" applyProtection="1">
      <alignment horizontal="center"/>
      <protection hidden="1"/>
    </xf>
    <xf numFmtId="0" fontId="0" fillId="8" borderId="47" xfId="0" applyFill="1" applyBorder="1" applyProtection="1">
      <protection hidden="1"/>
    </xf>
    <xf numFmtId="0" fontId="0" fillId="8" borderId="48" xfId="0" applyFill="1" applyBorder="1" applyProtection="1">
      <protection hidden="1"/>
    </xf>
    <xf numFmtId="0" fontId="19" fillId="8" borderId="48" xfId="0" applyFont="1" applyFill="1" applyBorder="1" applyAlignment="1" applyProtection="1">
      <alignment horizontal="center"/>
      <protection hidden="1"/>
    </xf>
    <xf numFmtId="0" fontId="27" fillId="7" borderId="46" xfId="0" applyFont="1" applyFill="1" applyBorder="1" applyAlignment="1" applyProtection="1">
      <alignment horizontal="center"/>
      <protection hidden="1"/>
    </xf>
    <xf numFmtId="0" fontId="56" fillId="7" borderId="49" xfId="0" applyFont="1" applyFill="1" applyBorder="1" applyAlignment="1" applyProtection="1">
      <alignment horizontal="center"/>
      <protection hidden="1"/>
    </xf>
    <xf numFmtId="0" fontId="31" fillId="8" borderId="50" xfId="0" applyFont="1" applyFill="1" applyBorder="1" applyAlignment="1" applyProtection="1">
      <alignment horizontal="center"/>
      <protection hidden="1"/>
    </xf>
    <xf numFmtId="0" fontId="0" fillId="8" borderId="51" xfId="0" applyFill="1" applyBorder="1" applyAlignment="1" applyProtection="1">
      <alignment horizontal="center"/>
      <protection hidden="1"/>
    </xf>
    <xf numFmtId="0" fontId="27" fillId="9" borderId="51" xfId="0" applyFont="1" applyFill="1" applyBorder="1" applyAlignment="1" applyProtection="1">
      <alignment horizontal="center"/>
      <protection hidden="1"/>
    </xf>
    <xf numFmtId="0" fontId="0" fillId="8" borderId="52" xfId="0" applyFill="1" applyBorder="1" applyAlignment="1" applyProtection="1">
      <alignment horizontal="center"/>
      <protection hidden="1"/>
    </xf>
    <xf numFmtId="0" fontId="0" fillId="8" borderId="53" xfId="0" applyFill="1" applyBorder="1" applyAlignment="1" applyProtection="1">
      <alignment horizontal="center"/>
      <protection hidden="1"/>
    </xf>
    <xf numFmtId="0" fontId="27" fillId="7" borderId="51" xfId="0" applyFont="1" applyFill="1" applyBorder="1" applyAlignment="1" applyProtection="1">
      <alignment horizontal="center"/>
      <protection hidden="1"/>
    </xf>
    <xf numFmtId="0" fontId="56" fillId="7" borderId="54" xfId="0" applyFont="1" applyFill="1" applyBorder="1" applyAlignment="1" applyProtection="1">
      <alignment horizontal="center"/>
      <protection hidden="1"/>
    </xf>
    <xf numFmtId="0" fontId="31" fillId="0" borderId="21" xfId="0" applyFont="1" applyBorder="1" applyProtection="1">
      <protection hidden="1"/>
    </xf>
    <xf numFmtId="0" fontId="0" fillId="0" borderId="70" xfId="0" applyBorder="1" applyProtection="1">
      <protection hidden="1"/>
    </xf>
    <xf numFmtId="165" fontId="0" fillId="0" borderId="70" xfId="0" applyNumberFormat="1" applyBorder="1" applyProtection="1">
      <protection hidden="1"/>
    </xf>
    <xf numFmtId="165" fontId="0" fillId="0" borderId="46" xfId="0" applyNumberFormat="1" applyFill="1" applyBorder="1" applyAlignment="1" applyProtection="1">
      <alignment horizontal="center"/>
      <protection hidden="1"/>
    </xf>
    <xf numFmtId="165" fontId="0" fillId="0" borderId="55" xfId="0" applyNumberFormat="1" applyFill="1" applyBorder="1" applyProtection="1">
      <protection locked="0"/>
    </xf>
    <xf numFmtId="165" fontId="0" fillId="0" borderId="21" xfId="0" applyNumberFormat="1" applyFill="1" applyBorder="1" applyProtection="1">
      <protection locked="0"/>
    </xf>
    <xf numFmtId="165" fontId="0" fillId="0" borderId="46" xfId="0" applyNumberFormat="1" applyFill="1" applyBorder="1" applyProtection="1">
      <protection locked="0"/>
    </xf>
    <xf numFmtId="165" fontId="27" fillId="9" borderId="79" xfId="0" applyNumberFormat="1" applyFont="1" applyFill="1" applyBorder="1" applyAlignment="1" applyProtection="1">
      <alignment horizontal="right"/>
      <protection locked="0"/>
    </xf>
    <xf numFmtId="165" fontId="27" fillId="7" borderId="55" xfId="0" applyNumberFormat="1" applyFont="1" applyFill="1" applyBorder="1" applyAlignment="1" applyProtection="1">
      <alignment horizontal="center"/>
      <protection hidden="1"/>
    </xf>
    <xf numFmtId="3" fontId="27" fillId="7" borderId="58" xfId="0" applyNumberFormat="1" applyFont="1" applyFill="1" applyBorder="1" applyAlignment="1" applyProtection="1">
      <alignment horizontal="center"/>
      <protection hidden="1"/>
    </xf>
    <xf numFmtId="0" fontId="31" fillId="0" borderId="59" xfId="0" applyFont="1" applyBorder="1" applyProtection="1">
      <protection hidden="1"/>
    </xf>
    <xf numFmtId="0" fontId="0" fillId="0" borderId="60" xfId="0" applyBorder="1" applyProtection="1">
      <protection hidden="1"/>
    </xf>
    <xf numFmtId="165" fontId="0" fillId="0" borderId="60" xfId="0" applyNumberFormat="1" applyBorder="1" applyProtection="1">
      <protection hidden="1"/>
    </xf>
    <xf numFmtId="165" fontId="0" fillId="0" borderId="60" xfId="0" applyNumberFormat="1" applyBorder="1" applyAlignment="1" applyProtection="1">
      <alignment horizontal="center"/>
      <protection hidden="1"/>
    </xf>
    <xf numFmtId="165" fontId="0" fillId="0" borderId="60" xfId="0" applyNumberFormat="1" applyBorder="1" applyProtection="1">
      <protection locked="0"/>
    </xf>
    <xf numFmtId="165" fontId="0" fillId="0" borderId="59" xfId="0" applyNumberFormat="1" applyBorder="1" applyProtection="1">
      <protection locked="0"/>
    </xf>
    <xf numFmtId="165" fontId="27" fillId="9" borderId="63" xfId="0" applyNumberFormat="1" applyFont="1" applyFill="1" applyBorder="1" applyAlignment="1" applyProtection="1">
      <alignment horizontal="right"/>
      <protection locked="0"/>
    </xf>
    <xf numFmtId="165" fontId="27" fillId="7" borderId="60" xfId="0" applyNumberFormat="1" applyFont="1" applyFill="1" applyBorder="1" applyProtection="1">
      <protection hidden="1"/>
    </xf>
    <xf numFmtId="3" fontId="27" fillId="7" borderId="63" xfId="0" applyNumberFormat="1" applyFont="1" applyFill="1" applyBorder="1" applyAlignment="1" applyProtection="1">
      <alignment horizontal="center"/>
      <protection hidden="1"/>
    </xf>
    <xf numFmtId="0" fontId="31" fillId="0" borderId="20" xfId="0" applyFont="1" applyBorder="1" applyProtection="1">
      <protection hidden="1"/>
    </xf>
    <xf numFmtId="0" fontId="0" fillId="0" borderId="70" xfId="0" applyBorder="1" applyAlignment="1" applyProtection="1">
      <alignment horizontal="center"/>
      <protection hidden="1"/>
    </xf>
    <xf numFmtId="3" fontId="0" fillId="0" borderId="70" xfId="0" applyNumberFormat="1" applyBorder="1" applyProtection="1">
      <protection hidden="1"/>
    </xf>
    <xf numFmtId="3" fontId="12" fillId="0" borderId="65" xfId="0" applyNumberFormat="1" applyFont="1" applyBorder="1" applyAlignment="1" applyProtection="1">
      <alignment horizontal="center"/>
      <protection hidden="1"/>
    </xf>
    <xf numFmtId="0" fontId="0" fillId="0" borderId="6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70" xfId="0" applyBorder="1" applyProtection="1">
      <protection locked="0"/>
    </xf>
    <xf numFmtId="3" fontId="27" fillId="9" borderId="79" xfId="0" applyNumberFormat="1" applyFont="1" applyFill="1" applyBorder="1" applyAlignment="1" applyProtection="1">
      <alignment horizontal="center"/>
      <protection locked="0"/>
    </xf>
    <xf numFmtId="3" fontId="0" fillId="0" borderId="76" xfId="0" applyNumberFormat="1" applyBorder="1" applyProtection="1">
      <protection locked="0"/>
    </xf>
    <xf numFmtId="3" fontId="27" fillId="7" borderId="65" xfId="0" applyNumberFormat="1" applyFont="1" applyFill="1" applyBorder="1" applyAlignment="1" applyProtection="1">
      <alignment horizontal="center"/>
      <protection hidden="1"/>
    </xf>
    <xf numFmtId="3" fontId="27" fillId="7" borderId="67" xfId="0" applyNumberFormat="1" applyFont="1" applyFill="1" applyBorder="1" applyAlignment="1" applyProtection="1">
      <alignment horizontal="center"/>
      <protection hidden="1"/>
    </xf>
    <xf numFmtId="0" fontId="31" fillId="0" borderId="64" xfId="0" applyFont="1" applyBorder="1" applyProtection="1">
      <protection hidden="1"/>
    </xf>
    <xf numFmtId="0" fontId="0" fillId="0" borderId="65" xfId="0" applyBorder="1" applyAlignment="1" applyProtection="1">
      <alignment horizontal="center"/>
      <protection hidden="1"/>
    </xf>
    <xf numFmtId="3" fontId="0" fillId="0" borderId="65" xfId="0" applyNumberFormat="1" applyBorder="1" applyProtection="1">
      <protection hidden="1"/>
    </xf>
    <xf numFmtId="3" fontId="27" fillId="9" borderId="67" xfId="0" applyNumberFormat="1" applyFont="1" applyFill="1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hidden="1"/>
    </xf>
    <xf numFmtId="3" fontId="0" fillId="0" borderId="78" xfId="0" applyNumberFormat="1" applyBorder="1" applyProtection="1">
      <protection hidden="1"/>
    </xf>
    <xf numFmtId="3" fontId="12" fillId="0" borderId="55" xfId="0" applyNumberFormat="1" applyFont="1" applyFill="1" applyBorder="1" applyAlignment="1" applyProtection="1">
      <alignment horizontal="center"/>
      <protection hidden="1"/>
    </xf>
    <xf numFmtId="0" fontId="0" fillId="0" borderId="5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3" fontId="27" fillId="9" borderId="80" xfId="0" applyNumberFormat="1" applyFont="1" applyFill="1" applyBorder="1" applyAlignment="1" applyProtection="1">
      <alignment horizontal="center"/>
      <protection locked="0"/>
    </xf>
    <xf numFmtId="3" fontId="0" fillId="0" borderId="40" xfId="0" applyNumberFormat="1" applyBorder="1" applyProtection="1">
      <protection locked="0"/>
    </xf>
    <xf numFmtId="3" fontId="27" fillId="7" borderId="55" xfId="0" applyNumberFormat="1" applyFont="1" applyFill="1" applyBorder="1" applyAlignment="1" applyProtection="1">
      <alignment horizontal="center"/>
      <protection hidden="1"/>
    </xf>
    <xf numFmtId="0" fontId="31" fillId="7" borderId="43" xfId="0" applyFont="1" applyFill="1" applyBorder="1" applyProtection="1">
      <protection hidden="1"/>
    </xf>
    <xf numFmtId="0" fontId="27" fillId="7" borderId="71" xfId="0" applyFont="1" applyFill="1" applyBorder="1" applyAlignment="1" applyProtection="1">
      <alignment horizontal="center"/>
      <protection hidden="1"/>
    </xf>
    <xf numFmtId="3" fontId="27" fillId="7" borderId="71" xfId="0" applyNumberFormat="1" applyFont="1" applyFill="1" applyBorder="1" applyProtection="1">
      <protection hidden="1"/>
    </xf>
    <xf numFmtId="3" fontId="27" fillId="7" borderId="71" xfId="0" applyNumberFormat="1" applyFont="1" applyFill="1" applyBorder="1" applyAlignment="1" applyProtection="1">
      <alignment horizontal="center"/>
      <protection hidden="1"/>
    </xf>
    <xf numFmtId="0" fontId="27" fillId="7" borderId="71" xfId="0" applyFont="1" applyFill="1" applyBorder="1" applyProtection="1">
      <protection hidden="1"/>
    </xf>
    <xf numFmtId="0" fontId="27" fillId="7" borderId="43" xfId="0" applyFont="1" applyFill="1" applyBorder="1" applyProtection="1">
      <protection hidden="1"/>
    </xf>
    <xf numFmtId="3" fontId="27" fillId="10" borderId="74" xfId="0" applyNumberFormat="1" applyFont="1" applyFill="1" applyBorder="1" applyAlignment="1" applyProtection="1">
      <alignment horizontal="center"/>
      <protection hidden="1"/>
    </xf>
    <xf numFmtId="3" fontId="27" fillId="7" borderId="74" xfId="0" applyNumberFormat="1" applyFont="1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3" fontId="0" fillId="0" borderId="60" xfId="0" applyNumberFormat="1" applyBorder="1" applyProtection="1">
      <protection hidden="1"/>
    </xf>
    <xf numFmtId="3" fontId="12" fillId="0" borderId="60" xfId="0" applyNumberFormat="1" applyFont="1" applyBorder="1" applyAlignment="1" applyProtection="1">
      <alignment horizontal="center"/>
      <protection hidden="1"/>
    </xf>
    <xf numFmtId="0" fontId="0" fillId="0" borderId="82" xfId="0" applyBorder="1" applyProtection="1">
      <protection locked="0"/>
    </xf>
    <xf numFmtId="0" fontId="0" fillId="0" borderId="78" xfId="0" applyBorder="1" applyProtection="1">
      <protection locked="0"/>
    </xf>
    <xf numFmtId="3" fontId="27" fillId="9" borderId="63" xfId="0" applyNumberFormat="1" applyFont="1" applyFill="1" applyBorder="1" applyAlignment="1" applyProtection="1">
      <alignment horizontal="center"/>
      <protection locked="0"/>
    </xf>
    <xf numFmtId="3" fontId="27" fillId="7" borderId="78" xfId="0" applyNumberFormat="1" applyFont="1" applyFill="1" applyBorder="1" applyAlignment="1" applyProtection="1">
      <alignment horizontal="center"/>
      <protection hidden="1"/>
    </xf>
    <xf numFmtId="3" fontId="27" fillId="7" borderId="80" xfId="0" applyNumberFormat="1" applyFont="1" applyFill="1" applyBorder="1" applyAlignment="1" applyProtection="1">
      <alignment horizontal="center"/>
      <protection hidden="1"/>
    </xf>
    <xf numFmtId="0" fontId="31" fillId="0" borderId="70" xfId="0" applyFont="1" applyBorder="1" applyProtection="1">
      <protection hidden="1"/>
    </xf>
    <xf numFmtId="3" fontId="34" fillId="0" borderId="70" xfId="0" applyNumberFormat="1" applyFont="1" applyFill="1" applyBorder="1" applyAlignment="1" applyProtection="1">
      <alignment horizontal="center"/>
      <protection hidden="1"/>
    </xf>
    <xf numFmtId="0" fontId="0" fillId="0" borderId="75" xfId="0" applyBorder="1" applyProtection="1">
      <protection locked="0"/>
    </xf>
    <xf numFmtId="0" fontId="0" fillId="0" borderId="47" xfId="0" applyBorder="1" applyProtection="1">
      <protection locked="0"/>
    </xf>
    <xf numFmtId="3" fontId="36" fillId="7" borderId="47" xfId="0" applyNumberFormat="1" applyFont="1" applyFill="1" applyBorder="1" applyAlignment="1" applyProtection="1">
      <alignment horizontal="right" indent="1"/>
      <protection hidden="1"/>
    </xf>
    <xf numFmtId="166" fontId="36" fillId="7" borderId="75" xfId="3" applyNumberFormat="1" applyFont="1" applyFill="1" applyBorder="1" applyAlignment="1" applyProtection="1">
      <alignment horizontal="center"/>
      <protection hidden="1"/>
    </xf>
    <xf numFmtId="3" fontId="34" fillId="0" borderId="65" xfId="0" applyNumberFormat="1" applyFont="1" applyFill="1" applyBorder="1" applyAlignment="1" applyProtection="1">
      <alignment horizontal="center"/>
      <protection hidden="1"/>
    </xf>
    <xf numFmtId="3" fontId="36" fillId="9" borderId="67" xfId="0" applyNumberFormat="1" applyFont="1" applyFill="1" applyBorder="1" applyProtection="1">
      <protection locked="0"/>
    </xf>
    <xf numFmtId="3" fontId="36" fillId="7" borderId="64" xfId="0" applyNumberFormat="1" applyFont="1" applyFill="1" applyBorder="1" applyAlignment="1" applyProtection="1">
      <alignment horizontal="right" indent="1"/>
      <protection hidden="1"/>
    </xf>
    <xf numFmtId="166" fontId="36" fillId="7" borderId="65" xfId="3" applyNumberFormat="1" applyFont="1" applyFill="1" applyBorder="1" applyAlignment="1" applyProtection="1">
      <alignment horizontal="center"/>
      <protection hidden="1"/>
    </xf>
    <xf numFmtId="3" fontId="34" fillId="0" borderId="60" xfId="0" applyNumberFormat="1" applyFont="1" applyFill="1" applyBorder="1" applyAlignment="1" applyProtection="1">
      <alignment horizontal="center"/>
      <protection hidden="1"/>
    </xf>
    <xf numFmtId="0" fontId="0" fillId="0" borderId="50" xfId="0" applyFill="1" applyBorder="1" applyProtection="1">
      <protection locked="0"/>
    </xf>
    <xf numFmtId="0" fontId="0" fillId="0" borderId="51" xfId="0" applyFill="1" applyBorder="1" applyProtection="1">
      <protection locked="0"/>
    </xf>
    <xf numFmtId="3" fontId="36" fillId="9" borderId="63" xfId="0" applyNumberFormat="1" applyFont="1" applyFill="1" applyBorder="1" applyProtection="1">
      <protection locked="0"/>
    </xf>
    <xf numFmtId="3" fontId="36" fillId="7" borderId="50" xfId="0" applyNumberFormat="1" applyFont="1" applyFill="1" applyBorder="1" applyAlignment="1" applyProtection="1">
      <alignment horizontal="right" indent="1"/>
      <protection hidden="1"/>
    </xf>
    <xf numFmtId="166" fontId="36" fillId="7" borderId="60" xfId="3" applyNumberFormat="1" applyFont="1" applyFill="1" applyBorder="1" applyAlignment="1" applyProtection="1">
      <alignment horizontal="center"/>
      <protection hidden="1"/>
    </xf>
    <xf numFmtId="3" fontId="32" fillId="0" borderId="70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Protection="1">
      <protection locked="0"/>
    </xf>
    <xf numFmtId="0" fontId="0" fillId="0" borderId="75" xfId="0" applyFill="1" applyBorder="1" applyProtection="1">
      <protection locked="0"/>
    </xf>
    <xf numFmtId="3" fontId="36" fillId="9" borderId="68" xfId="0" applyNumberFormat="1" applyFont="1" applyFill="1" applyBorder="1" applyProtection="1">
      <protection locked="0"/>
    </xf>
    <xf numFmtId="3" fontId="36" fillId="7" borderId="19" xfId="0" applyNumberFormat="1" applyFont="1" applyFill="1" applyBorder="1" applyAlignment="1" applyProtection="1">
      <alignment horizontal="right" indent="1"/>
      <protection hidden="1"/>
    </xf>
    <xf numFmtId="166" fontId="36" fillId="7" borderId="70" xfId="3" applyNumberFormat="1" applyFont="1" applyFill="1" applyBorder="1" applyAlignment="1" applyProtection="1">
      <alignment horizontal="center"/>
      <protection hidden="1"/>
    </xf>
    <xf numFmtId="3" fontId="32" fillId="0" borderId="65" xfId="0" applyNumberFormat="1" applyFont="1" applyFill="1" applyBorder="1" applyAlignment="1" applyProtection="1">
      <alignment horizontal="center"/>
      <protection hidden="1"/>
    </xf>
    <xf numFmtId="3" fontId="36" fillId="9" borderId="19" xfId="0" applyNumberFormat="1" applyFont="1" applyFill="1" applyBorder="1" applyProtection="1">
      <protection locked="0"/>
    </xf>
    <xf numFmtId="0" fontId="34" fillId="0" borderId="65" xfId="0" applyFont="1" applyBorder="1" applyAlignment="1" applyProtection="1">
      <alignment horizontal="center"/>
      <protection hidden="1"/>
    </xf>
    <xf numFmtId="3" fontId="32" fillId="0" borderId="78" xfId="0" applyNumberFormat="1" applyFont="1" applyFill="1" applyBorder="1" applyAlignment="1" applyProtection="1">
      <alignment horizontal="center"/>
      <protection hidden="1"/>
    </xf>
    <xf numFmtId="3" fontId="36" fillId="9" borderId="77" xfId="0" applyNumberFormat="1" applyFont="1" applyFill="1" applyBorder="1" applyProtection="1">
      <protection locked="0"/>
    </xf>
    <xf numFmtId="3" fontId="36" fillId="7" borderId="77" xfId="0" applyNumberFormat="1" applyFont="1" applyFill="1" applyBorder="1" applyAlignment="1" applyProtection="1">
      <alignment horizontal="right" indent="1"/>
      <protection hidden="1"/>
    </xf>
    <xf numFmtId="166" fontId="36" fillId="7" borderId="78" xfId="3" applyNumberFormat="1" applyFont="1" applyFill="1" applyBorder="1" applyAlignment="1" applyProtection="1">
      <alignment horizontal="center"/>
      <protection hidden="1"/>
    </xf>
    <xf numFmtId="0" fontId="35" fillId="7" borderId="43" xfId="0" applyFont="1" applyFill="1" applyBorder="1" applyProtection="1">
      <protection hidden="1"/>
    </xf>
    <xf numFmtId="0" fontId="36" fillId="7" borderId="71" xfId="0" applyFont="1" applyFill="1" applyBorder="1" applyAlignment="1" applyProtection="1">
      <alignment horizontal="center"/>
      <protection hidden="1"/>
    </xf>
    <xf numFmtId="3" fontId="36" fillId="7" borderId="71" xfId="0" applyNumberFormat="1" applyFont="1" applyFill="1" applyBorder="1" applyProtection="1">
      <protection hidden="1"/>
    </xf>
    <xf numFmtId="3" fontId="36" fillId="7" borderId="43" xfId="0" applyNumberFormat="1" applyFont="1" applyFill="1" applyBorder="1" applyProtection="1">
      <protection hidden="1"/>
    </xf>
    <xf numFmtId="3" fontId="36" fillId="10" borderId="74" xfId="0" applyNumberFormat="1" applyFont="1" applyFill="1" applyBorder="1" applyProtection="1">
      <protection hidden="1"/>
    </xf>
    <xf numFmtId="3" fontId="36" fillId="7" borderId="44" xfId="0" applyNumberFormat="1" applyFont="1" applyFill="1" applyBorder="1" applyProtection="1">
      <protection hidden="1"/>
    </xf>
    <xf numFmtId="3" fontId="36" fillId="7" borderId="72" xfId="0" applyNumberFormat="1" applyFont="1" applyFill="1" applyBorder="1" applyProtection="1">
      <protection hidden="1"/>
    </xf>
    <xf numFmtId="3" fontId="36" fillId="7" borderId="43" xfId="0" applyNumberFormat="1" applyFont="1" applyFill="1" applyBorder="1" applyAlignment="1" applyProtection="1">
      <alignment horizontal="right" indent="1"/>
      <protection hidden="1"/>
    </xf>
    <xf numFmtId="166" fontId="36" fillId="7" borderId="71" xfId="3" applyNumberFormat="1" applyFont="1" applyFill="1" applyBorder="1" applyAlignment="1" applyProtection="1">
      <alignment horizontal="center"/>
      <protection hidden="1"/>
    </xf>
    <xf numFmtId="3" fontId="36" fillId="7" borderId="20" xfId="0" applyNumberFormat="1" applyFont="1" applyFill="1" applyBorder="1" applyAlignment="1" applyProtection="1">
      <alignment horizontal="right" indent="1"/>
      <protection hidden="1"/>
    </xf>
    <xf numFmtId="3" fontId="36" fillId="9" borderId="80" xfId="0" applyNumberFormat="1" applyFont="1" applyFill="1" applyBorder="1" applyProtection="1">
      <protection locked="0"/>
    </xf>
    <xf numFmtId="3" fontId="36" fillId="7" borderId="71" xfId="0" applyNumberFormat="1" applyFont="1" applyFill="1" applyBorder="1" applyAlignment="1" applyProtection="1">
      <alignment horizontal="center"/>
      <protection hidden="1"/>
    </xf>
    <xf numFmtId="3" fontId="36" fillId="10" borderId="71" xfId="0" applyNumberFormat="1" applyFont="1" applyFill="1" applyBorder="1" applyProtection="1">
      <protection hidden="1"/>
    </xf>
    <xf numFmtId="3" fontId="36" fillId="7" borderId="73" xfId="0" applyNumberFormat="1" applyFont="1" applyFill="1" applyBorder="1" applyProtection="1">
      <protection hidden="1"/>
    </xf>
    <xf numFmtId="0" fontId="0" fillId="0" borderId="55" xfId="0" applyBorder="1" applyProtection="1">
      <protection hidden="1"/>
    </xf>
    <xf numFmtId="3" fontId="0" fillId="0" borderId="55" xfId="0" applyNumberFormat="1" applyBorder="1" applyProtection="1">
      <protection hidden="1"/>
    </xf>
    <xf numFmtId="3" fontId="36" fillId="0" borderId="55" xfId="0" applyNumberFormat="1" applyFont="1" applyFill="1" applyBorder="1" applyAlignment="1" applyProtection="1">
      <alignment horizontal="center"/>
      <protection hidden="1"/>
    </xf>
    <xf numFmtId="3" fontId="36" fillId="0" borderId="55" xfId="0" applyNumberFormat="1" applyFont="1" applyFill="1" applyBorder="1" applyProtection="1">
      <protection hidden="1"/>
    </xf>
    <xf numFmtId="3" fontId="36" fillId="0" borderId="71" xfId="0" applyNumberFormat="1" applyFont="1" applyFill="1" applyBorder="1" applyProtection="1">
      <protection hidden="1"/>
    </xf>
    <xf numFmtId="3" fontId="0" fillId="0" borderId="0" xfId="0" applyNumberFormat="1" applyProtection="1">
      <protection hidden="1"/>
    </xf>
    <xf numFmtId="3" fontId="0" fillId="0" borderId="35" xfId="0" applyNumberFormat="1" applyBorder="1" applyProtection="1">
      <protection hidden="1"/>
    </xf>
    <xf numFmtId="3" fontId="0" fillId="0" borderId="57" xfId="0" applyNumberFormat="1" applyBorder="1" applyProtection="1">
      <protection hidden="1"/>
    </xf>
    <xf numFmtId="3" fontId="0" fillId="0" borderId="83" xfId="0" applyNumberFormat="1" applyBorder="1" applyProtection="1">
      <protection hidden="1"/>
    </xf>
    <xf numFmtId="3" fontId="36" fillId="0" borderId="44" xfId="0" applyNumberFormat="1" applyFont="1" applyFill="1" applyBorder="1" applyAlignment="1" applyProtection="1">
      <alignment horizontal="right" indent="1"/>
      <protection hidden="1"/>
    </xf>
    <xf numFmtId="9" fontId="36" fillId="0" borderId="44" xfId="3" applyFont="1" applyFill="1" applyBorder="1" applyAlignment="1" applyProtection="1">
      <alignment horizontal="center"/>
      <protection hidden="1"/>
    </xf>
    <xf numFmtId="0" fontId="35" fillId="7" borderId="45" xfId="0" applyFont="1" applyFill="1" applyBorder="1" applyProtection="1">
      <protection hidden="1"/>
    </xf>
    <xf numFmtId="3" fontId="36" fillId="7" borderId="71" xfId="0" applyNumberFormat="1" applyFont="1" applyFill="1" applyBorder="1" applyAlignment="1" applyProtection="1">
      <alignment horizontal="right" indent="1"/>
      <protection hidden="1"/>
    </xf>
    <xf numFmtId="3" fontId="36" fillId="7" borderId="83" xfId="0" applyNumberFormat="1" applyFont="1" applyFill="1" applyBorder="1" applyProtection="1">
      <protection hidden="1"/>
    </xf>
    <xf numFmtId="0" fontId="35" fillId="7" borderId="50" xfId="0" applyFont="1" applyFill="1" applyBorder="1" applyProtection="1">
      <protection hidden="1"/>
    </xf>
    <xf numFmtId="0" fontId="36" fillId="7" borderId="51" xfId="0" applyFont="1" applyFill="1" applyBorder="1" applyAlignment="1" applyProtection="1">
      <alignment horizontal="center"/>
      <protection hidden="1"/>
    </xf>
    <xf numFmtId="3" fontId="36" fillId="7" borderId="51" xfId="0" applyNumberFormat="1" applyFont="1" applyFill="1" applyBorder="1" applyProtection="1">
      <protection hidden="1"/>
    </xf>
    <xf numFmtId="3" fontId="36" fillId="7" borderId="51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Fill="1" applyAlignment="1"/>
    <xf numFmtId="0" fontId="18" fillId="0" borderId="0" xfId="1" applyFont="1" applyFill="1" applyAlignment="1"/>
    <xf numFmtId="0" fontId="54" fillId="0" borderId="0" xfId="0" applyFont="1" applyAlignment="1" applyProtection="1">
      <alignment horizontal="left"/>
      <protection hidden="1"/>
    </xf>
    <xf numFmtId="0" fontId="67" fillId="0" borderId="0" xfId="0" applyFont="1" applyAlignment="1" applyProtection="1">
      <alignment horizontal="right"/>
      <protection hidden="1"/>
    </xf>
    <xf numFmtId="0" fontId="29" fillId="8" borderId="11" xfId="0" applyFont="1" applyFill="1" applyBorder="1" applyAlignment="1" applyProtection="1">
      <alignment horizontal="left"/>
      <protection hidden="1"/>
    </xf>
    <xf numFmtId="0" fontId="29" fillId="8" borderId="19" xfId="0" applyFont="1" applyFill="1" applyBorder="1" applyAlignment="1" applyProtection="1">
      <alignment horizontal="left"/>
      <protection hidden="1"/>
    </xf>
    <xf numFmtId="0" fontId="29" fillId="8" borderId="66" xfId="0" applyFont="1" applyFill="1" applyBorder="1" applyAlignment="1" applyProtection="1">
      <alignment horizontal="left"/>
      <protection hidden="1"/>
    </xf>
    <xf numFmtId="0" fontId="47" fillId="0" borderId="0" xfId="0" applyFont="1" applyAlignment="1">
      <alignment horizontal="right"/>
    </xf>
    <xf numFmtId="0" fontId="28" fillId="8" borderId="43" xfId="0" applyFont="1" applyFill="1" applyBorder="1" applyAlignment="1"/>
    <xf numFmtId="0" fontId="51" fillId="8" borderId="44" xfId="0" applyFont="1" applyFill="1" applyBorder="1" applyAlignment="1"/>
    <xf numFmtId="0" fontId="51" fillId="8" borderId="74" xfId="0" applyFont="1" applyFill="1" applyBorder="1" applyAlignment="1"/>
    <xf numFmtId="0" fontId="59" fillId="6" borderId="43" xfId="0" applyFont="1" applyFill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167" fontId="71" fillId="0" borderId="0" xfId="4" applyFont="1" applyFill="1" applyBorder="1" applyAlignment="1" applyProtection="1"/>
    <xf numFmtId="167" fontId="72" fillId="0" borderId="0" xfId="4" applyFont="1" applyFill="1" applyBorder="1" applyAlignment="1" applyProtection="1">
      <alignment horizontal="left" indent="1"/>
    </xf>
    <xf numFmtId="167" fontId="71" fillId="0" borderId="0" xfId="4" applyFont="1" applyFill="1" applyBorder="1" applyAlignment="1" applyProtection="1">
      <alignment horizontal="right"/>
    </xf>
    <xf numFmtId="167" fontId="71" fillId="0" borderId="0" xfId="4" applyFont="1" applyFill="1" applyBorder="1" applyAlignment="1" applyProtection="1">
      <alignment horizontal="center"/>
    </xf>
    <xf numFmtId="168" fontId="71" fillId="0" borderId="0" xfId="4" applyNumberFormat="1" applyFont="1" applyFill="1" applyBorder="1" applyAlignment="1" applyProtection="1"/>
    <xf numFmtId="168" fontId="73" fillId="0" borderId="0" xfId="4" applyNumberFormat="1" applyFont="1" applyFill="1" applyBorder="1" applyAlignment="1" applyProtection="1"/>
    <xf numFmtId="167" fontId="12" fillId="0" borderId="0" xfId="4" applyFont="1" applyFill="1" applyBorder="1" applyAlignment="1" applyProtection="1"/>
    <xf numFmtId="167" fontId="73" fillId="0" borderId="0" xfId="4" applyFont="1" applyFill="1" applyBorder="1" applyAlignment="1" applyProtection="1"/>
    <xf numFmtId="169" fontId="72" fillId="0" borderId="0" xfId="4" applyNumberFormat="1" applyFont="1" applyFill="1" applyBorder="1" applyAlignment="1" applyProtection="1">
      <alignment horizontal="left" indent="1"/>
    </xf>
    <xf numFmtId="167" fontId="74" fillId="0" borderId="87" xfId="4" applyFont="1" applyFill="1" applyBorder="1" applyAlignment="1" applyProtection="1"/>
    <xf numFmtId="167" fontId="74" fillId="0" borderId="88" xfId="4" applyFont="1" applyFill="1" applyBorder="1" applyAlignment="1" applyProtection="1"/>
    <xf numFmtId="168" fontId="74" fillId="0" borderId="88" xfId="4" applyNumberFormat="1" applyFont="1" applyFill="1" applyBorder="1" applyAlignment="1" applyProtection="1"/>
    <xf numFmtId="168" fontId="74" fillId="0" borderId="0" xfId="4" applyNumberFormat="1" applyFont="1" applyFill="1" applyBorder="1" applyAlignment="1" applyProtection="1"/>
    <xf numFmtId="168" fontId="72" fillId="0" borderId="0" xfId="4" applyNumberFormat="1" applyFont="1" applyFill="1" applyBorder="1" applyAlignment="1" applyProtection="1"/>
    <xf numFmtId="167" fontId="73" fillId="0" borderId="0" xfId="4" applyFont="1" applyFill="1" applyBorder="1" applyAlignment="1" applyProtection="1">
      <alignment horizontal="left" indent="1"/>
    </xf>
    <xf numFmtId="167" fontId="75" fillId="0" borderId="89" xfId="4" applyFont="1" applyFill="1" applyBorder="1" applyAlignment="1" applyProtection="1">
      <alignment horizontal="center" vertical="center"/>
    </xf>
    <xf numFmtId="167" fontId="76" fillId="0" borderId="89" xfId="4" applyFont="1" applyFill="1" applyBorder="1" applyAlignment="1" applyProtection="1">
      <alignment horizontal="center" vertical="center"/>
    </xf>
    <xf numFmtId="168" fontId="76" fillId="0" borderId="89" xfId="4" applyNumberFormat="1" applyFont="1" applyFill="1" applyBorder="1" applyAlignment="1" applyProtection="1">
      <alignment horizontal="center" vertical="center"/>
    </xf>
    <xf numFmtId="167" fontId="73" fillId="0" borderId="89" xfId="4" applyFont="1" applyFill="1" applyBorder="1" applyAlignment="1" applyProtection="1">
      <alignment horizontal="center" vertical="center"/>
    </xf>
    <xf numFmtId="168" fontId="76" fillId="11" borderId="90" xfId="4" applyNumberFormat="1" applyFont="1" applyFill="1" applyBorder="1" applyAlignment="1" applyProtection="1">
      <alignment horizontal="center"/>
    </xf>
    <xf numFmtId="168" fontId="73" fillId="0" borderId="90" xfId="4" applyNumberFormat="1" applyFont="1" applyFill="1" applyBorder="1" applyAlignment="1" applyProtection="1">
      <alignment horizontal="center"/>
    </xf>
    <xf numFmtId="167" fontId="73" fillId="0" borderId="89" xfId="4" applyFont="1" applyFill="1" applyBorder="1" applyAlignment="1" applyProtection="1">
      <alignment horizontal="center"/>
    </xf>
    <xf numFmtId="167" fontId="73" fillId="0" borderId="91" xfId="4" applyFont="1" applyFill="1" applyBorder="1" applyAlignment="1" applyProtection="1">
      <alignment horizontal="center"/>
    </xf>
    <xf numFmtId="167" fontId="76" fillId="0" borderId="90" xfId="4" applyFont="1" applyFill="1" applyBorder="1" applyAlignment="1" applyProtection="1">
      <alignment horizontal="center"/>
    </xf>
    <xf numFmtId="168" fontId="76" fillId="0" borderId="92" xfId="4" applyNumberFormat="1" applyFont="1" applyFill="1" applyBorder="1" applyAlignment="1" applyProtection="1">
      <alignment horizontal="center" shrinkToFit="1"/>
    </xf>
    <xf numFmtId="168" fontId="73" fillId="11" borderId="93" xfId="4" applyNumberFormat="1" applyFont="1" applyFill="1" applyBorder="1" applyAlignment="1" applyProtection="1">
      <alignment horizontal="center"/>
    </xf>
    <xf numFmtId="168" fontId="73" fillId="0" borderId="94" xfId="4" applyNumberFormat="1" applyFont="1" applyFill="1" applyBorder="1" applyAlignment="1" applyProtection="1">
      <alignment horizontal="center"/>
    </xf>
    <xf numFmtId="168" fontId="76" fillId="0" borderId="93" xfId="4" applyNumberFormat="1" applyFont="1" applyFill="1" applyBorder="1" applyAlignment="1" applyProtection="1">
      <alignment horizontal="center"/>
    </xf>
    <xf numFmtId="168" fontId="76" fillId="0" borderId="0" xfId="4" applyNumberFormat="1" applyFont="1" applyFill="1" applyBorder="1" applyAlignment="1" applyProtection="1">
      <alignment horizontal="center"/>
    </xf>
    <xf numFmtId="167" fontId="73" fillId="0" borderId="93" xfId="4" applyFont="1" applyFill="1" applyBorder="1" applyAlignment="1" applyProtection="1">
      <alignment horizontal="center"/>
    </xf>
    <xf numFmtId="167" fontId="73" fillId="0" borderId="92" xfId="4" applyFont="1" applyFill="1" applyBorder="1" applyAlignment="1" applyProtection="1">
      <alignment horizontal="center" shrinkToFit="1"/>
    </xf>
    <xf numFmtId="167" fontId="8" fillId="12" borderId="93" xfId="4" applyFont="1" applyFill="1" applyBorder="1" applyAlignment="1" applyProtection="1">
      <alignment horizontal="center"/>
    </xf>
    <xf numFmtId="167" fontId="76" fillId="0" borderId="93" xfId="4" applyFont="1" applyFill="1" applyBorder="1" applyAlignment="1" applyProtection="1">
      <alignment horizontal="center"/>
    </xf>
    <xf numFmtId="167" fontId="77" fillId="0" borderId="95" xfId="4" applyFont="1" applyFill="1" applyBorder="1" applyAlignment="1" applyProtection="1">
      <alignment horizontal="left" indent="1"/>
    </xf>
    <xf numFmtId="167" fontId="78" fillId="0" borderId="90" xfId="4" applyFont="1" applyFill="1" applyBorder="1" applyAlignment="1" applyProtection="1"/>
    <xf numFmtId="165" fontId="78" fillId="0" borderId="89" xfId="4" applyNumberFormat="1" applyFont="1" applyFill="1" applyBorder="1" applyAlignment="1" applyProtection="1">
      <alignment horizontal="center"/>
    </xf>
    <xf numFmtId="168" fontId="78" fillId="0" borderId="91" xfId="4" applyNumberFormat="1" applyFont="1" applyFill="1" applyBorder="1" applyAlignment="1" applyProtection="1">
      <alignment horizontal="right"/>
    </xf>
    <xf numFmtId="168" fontId="78" fillId="0" borderId="89" xfId="4" applyNumberFormat="1" applyFont="1" applyFill="1" applyBorder="1" applyAlignment="1" applyProtection="1">
      <alignment horizontal="right"/>
    </xf>
    <xf numFmtId="168" fontId="78" fillId="0" borderId="95" xfId="4" applyNumberFormat="1" applyFont="1" applyFill="1" applyBorder="1" applyAlignment="1" applyProtection="1">
      <alignment horizontal="right"/>
    </xf>
    <xf numFmtId="168" fontId="79" fillId="0" borderId="89" xfId="4" applyNumberFormat="1" applyFont="1" applyFill="1" applyBorder="1" applyAlignment="1" applyProtection="1">
      <alignment horizontal="right"/>
    </xf>
    <xf numFmtId="168" fontId="79" fillId="0" borderId="95" xfId="4" applyNumberFormat="1" applyFont="1" applyFill="1" applyBorder="1" applyAlignment="1" applyProtection="1">
      <alignment horizontal="right"/>
    </xf>
    <xf numFmtId="165" fontId="80" fillId="0" borderId="96" xfId="4" applyNumberFormat="1" applyFont="1" applyFill="1" applyBorder="1" applyAlignment="1" applyProtection="1">
      <alignment horizontal="right"/>
    </xf>
    <xf numFmtId="170" fontId="79" fillId="0" borderId="89" xfId="4" applyNumberFormat="1" applyFont="1" applyFill="1" applyBorder="1" applyAlignment="1" applyProtection="1">
      <alignment horizontal="right"/>
    </xf>
    <xf numFmtId="168" fontId="80" fillId="0" borderId="87" xfId="4" applyNumberFormat="1" applyFont="1" applyFill="1" applyBorder="1" applyAlignment="1" applyProtection="1">
      <alignment horizontal="right"/>
    </xf>
    <xf numFmtId="168" fontId="80" fillId="11" borderId="90" xfId="4" applyNumberFormat="1" applyFont="1" applyFill="1" applyBorder="1" applyAlignment="1" applyProtection="1">
      <alignment horizontal="right"/>
    </xf>
    <xf numFmtId="171" fontId="79" fillId="0" borderId="95" xfId="4" applyNumberFormat="1" applyFont="1" applyFill="1" applyBorder="1" applyAlignment="1" applyProtection="1">
      <alignment horizontal="right"/>
    </xf>
    <xf numFmtId="171" fontId="78" fillId="0" borderId="90" xfId="4" applyNumberFormat="1" applyFont="1" applyFill="1" applyBorder="1" applyAlignment="1" applyProtection="1">
      <alignment horizontal="right"/>
      <protection locked="0"/>
    </xf>
    <xf numFmtId="165" fontId="80" fillId="0" borderId="88" xfId="4" applyNumberFormat="1" applyFont="1" applyFill="1" applyBorder="1" applyAlignment="1" applyProtection="1">
      <alignment horizontal="right"/>
    </xf>
    <xf numFmtId="168" fontId="80" fillId="0" borderId="88" xfId="4" applyNumberFormat="1" applyFont="1" applyFill="1" applyBorder="1" applyAlignment="1" applyProtection="1">
      <alignment horizontal="right"/>
    </xf>
    <xf numFmtId="167" fontId="78" fillId="0" borderId="0" xfId="4" applyFont="1" applyFill="1" applyBorder="1" applyAlignment="1" applyProtection="1">
      <alignment horizontal="right"/>
    </xf>
    <xf numFmtId="170" fontId="81" fillId="12" borderId="96" xfId="4" applyNumberFormat="1" applyFont="1" applyFill="1" applyBorder="1" applyAlignment="1" applyProtection="1">
      <alignment horizontal="right"/>
    </xf>
    <xf numFmtId="170" fontId="79" fillId="0" borderId="91" xfId="4" applyNumberFormat="1" applyFont="1" applyFill="1" applyBorder="1" applyAlignment="1" applyProtection="1">
      <alignment horizontal="right"/>
    </xf>
    <xf numFmtId="167" fontId="77" fillId="0" borderId="96" xfId="4" applyFont="1" applyFill="1" applyBorder="1" applyAlignment="1" applyProtection="1">
      <alignment horizontal="left" indent="1"/>
    </xf>
    <xf numFmtId="165" fontId="78" fillId="0" borderId="90" xfId="4" applyNumberFormat="1" applyFont="1" applyFill="1" applyBorder="1" applyAlignment="1" applyProtection="1">
      <alignment horizontal="center"/>
    </xf>
    <xf numFmtId="168" fontId="78" fillId="0" borderId="88" xfId="4" applyNumberFormat="1" applyFont="1" applyFill="1" applyBorder="1" applyAlignment="1" applyProtection="1">
      <alignment horizontal="right"/>
    </xf>
    <xf numFmtId="168" fontId="78" fillId="0" borderId="90" xfId="4" applyNumberFormat="1" applyFont="1" applyFill="1" applyBorder="1" applyAlignment="1" applyProtection="1">
      <alignment horizontal="right"/>
    </xf>
    <xf numFmtId="168" fontId="78" fillId="0" borderId="96" xfId="4" applyNumberFormat="1" applyFont="1" applyFill="1" applyBorder="1" applyAlignment="1" applyProtection="1">
      <alignment horizontal="right"/>
    </xf>
    <xf numFmtId="168" fontId="79" fillId="0" borderId="90" xfId="4" applyNumberFormat="1" applyFont="1" applyFill="1" applyBorder="1" applyAlignment="1" applyProtection="1">
      <alignment horizontal="right"/>
    </xf>
    <xf numFmtId="168" fontId="79" fillId="0" borderId="96" xfId="4" applyNumberFormat="1" applyFont="1" applyFill="1" applyBorder="1" applyAlignment="1" applyProtection="1">
      <alignment horizontal="right"/>
    </xf>
    <xf numFmtId="170" fontId="79" fillId="0" borderId="90" xfId="4" applyNumberFormat="1" applyFont="1" applyFill="1" applyBorder="1" applyAlignment="1" applyProtection="1">
      <alignment horizontal="right"/>
    </xf>
    <xf numFmtId="171" fontId="79" fillId="0" borderId="96" xfId="4" applyNumberFormat="1" applyFont="1" applyFill="1" applyBorder="1" applyAlignment="1" applyProtection="1">
      <alignment horizontal="right"/>
    </xf>
    <xf numFmtId="170" fontId="79" fillId="0" borderId="88" xfId="4" applyNumberFormat="1" applyFont="1" applyFill="1" applyBorder="1" applyAlignment="1" applyProtection="1">
      <alignment horizontal="right"/>
    </xf>
    <xf numFmtId="167" fontId="77" fillId="0" borderId="97" xfId="4" applyFont="1" applyFill="1" applyBorder="1" applyAlignment="1" applyProtection="1">
      <alignment horizontal="left" indent="1"/>
    </xf>
    <xf numFmtId="167" fontId="78" fillId="0" borderId="98" xfId="4" applyFont="1" applyFill="1" applyBorder="1" applyAlignment="1" applyProtection="1">
      <alignment horizontal="center"/>
    </xf>
    <xf numFmtId="168" fontId="78" fillId="0" borderId="98" xfId="4" applyNumberFormat="1" applyFont="1" applyFill="1" applyBorder="1" applyAlignment="1" applyProtection="1">
      <alignment horizontal="center"/>
    </xf>
    <xf numFmtId="168" fontId="78" fillId="0" borderId="99" xfId="4" applyNumberFormat="1" applyFont="1" applyFill="1" applyBorder="1" applyAlignment="1" applyProtection="1">
      <alignment horizontal="right"/>
    </xf>
    <xf numFmtId="168" fontId="78" fillId="0" borderId="98" xfId="4" applyNumberFormat="1" applyFont="1" applyFill="1" applyBorder="1" applyAlignment="1" applyProtection="1">
      <alignment horizontal="right"/>
    </xf>
    <xf numFmtId="168" fontId="78" fillId="0" borderId="97" xfId="4" applyNumberFormat="1" applyFont="1" applyFill="1" applyBorder="1" applyAlignment="1" applyProtection="1">
      <alignment horizontal="right"/>
    </xf>
    <xf numFmtId="168" fontId="79" fillId="0" borderId="98" xfId="4" applyNumberFormat="1" applyFont="1" applyFill="1" applyBorder="1" applyAlignment="1" applyProtection="1">
      <alignment horizontal="right"/>
    </xf>
    <xf numFmtId="168" fontId="79" fillId="0" borderId="97" xfId="4" applyNumberFormat="1" applyFont="1" applyFill="1" applyBorder="1" applyAlignment="1" applyProtection="1">
      <alignment horizontal="right"/>
    </xf>
    <xf numFmtId="168" fontId="80" fillId="0" borderId="97" xfId="4" applyNumberFormat="1" applyFont="1" applyFill="1" applyBorder="1" applyAlignment="1" applyProtection="1">
      <alignment horizontal="right"/>
    </xf>
    <xf numFmtId="168" fontId="80" fillId="0" borderId="100" xfId="4" applyNumberFormat="1" applyFont="1" applyFill="1" applyBorder="1" applyAlignment="1" applyProtection="1">
      <alignment horizontal="right"/>
    </xf>
    <xf numFmtId="168" fontId="80" fillId="11" borderId="98" xfId="4" applyNumberFormat="1" applyFont="1" applyFill="1" applyBorder="1" applyAlignment="1" applyProtection="1">
      <alignment horizontal="right"/>
    </xf>
    <xf numFmtId="171" fontId="78" fillId="0" borderId="98" xfId="4" applyNumberFormat="1" applyFont="1" applyFill="1" applyBorder="1" applyAlignment="1" applyProtection="1">
      <alignment horizontal="right"/>
      <protection locked="0"/>
    </xf>
    <xf numFmtId="168" fontId="78" fillId="0" borderId="98" xfId="4" applyNumberFormat="1" applyFont="1" applyFill="1" applyBorder="1" applyAlignment="1" applyProtection="1">
      <alignment horizontal="right"/>
      <protection locked="0"/>
    </xf>
    <xf numFmtId="168" fontId="80" fillId="0" borderId="99" xfId="4" applyNumberFormat="1" applyFont="1" applyFill="1" applyBorder="1" applyAlignment="1" applyProtection="1">
      <alignment horizontal="right"/>
    </xf>
    <xf numFmtId="168" fontId="80" fillId="0" borderId="98" xfId="4" applyNumberFormat="1" applyFont="1" applyFill="1" applyBorder="1" applyAlignment="1" applyProtection="1">
      <alignment horizontal="right"/>
    </xf>
    <xf numFmtId="167" fontId="81" fillId="12" borderId="97" xfId="4" applyFont="1" applyFill="1" applyBorder="1" applyAlignment="1" applyProtection="1">
      <alignment horizontal="right"/>
    </xf>
    <xf numFmtId="168" fontId="79" fillId="0" borderId="99" xfId="4" applyNumberFormat="1" applyFont="1" applyFill="1" applyBorder="1" applyAlignment="1" applyProtection="1">
      <alignment horizontal="right"/>
    </xf>
    <xf numFmtId="167" fontId="78" fillId="0" borderId="90" xfId="4" applyFont="1" applyFill="1" applyBorder="1" applyAlignment="1" applyProtection="1">
      <alignment horizontal="center"/>
    </xf>
    <xf numFmtId="168" fontId="78" fillId="0" borderId="90" xfId="4" applyNumberFormat="1" applyFont="1" applyFill="1" applyBorder="1" applyAlignment="1" applyProtection="1">
      <alignment horizontal="center"/>
    </xf>
    <xf numFmtId="168" fontId="80" fillId="0" borderId="96" xfId="4" applyNumberFormat="1" applyFont="1" applyFill="1" applyBorder="1" applyAlignment="1" applyProtection="1">
      <alignment horizontal="right"/>
    </xf>
    <xf numFmtId="168" fontId="78" fillId="0" borderId="90" xfId="4" applyNumberFormat="1" applyFont="1" applyFill="1" applyBorder="1" applyAlignment="1" applyProtection="1">
      <alignment horizontal="right"/>
      <protection locked="0"/>
    </xf>
    <xf numFmtId="168" fontId="80" fillId="0" borderId="90" xfId="4" applyNumberFormat="1" applyFont="1" applyFill="1" applyBorder="1" applyAlignment="1" applyProtection="1">
      <alignment horizontal="right"/>
    </xf>
    <xf numFmtId="167" fontId="81" fillId="12" borderId="96" xfId="4" applyFont="1" applyFill="1" applyBorder="1" applyAlignment="1" applyProtection="1">
      <alignment horizontal="right"/>
    </xf>
    <xf numFmtId="168" fontId="79" fillId="0" borderId="88" xfId="4" applyNumberFormat="1" applyFont="1" applyFill="1" applyBorder="1" applyAlignment="1" applyProtection="1">
      <alignment horizontal="right"/>
    </xf>
    <xf numFmtId="167" fontId="77" fillId="0" borderId="94" xfId="4" applyFont="1" applyFill="1" applyBorder="1" applyAlignment="1" applyProtection="1">
      <alignment horizontal="left" indent="1"/>
    </xf>
    <xf numFmtId="167" fontId="78" fillId="0" borderId="89" xfId="4" applyFont="1" applyFill="1" applyBorder="1" applyAlignment="1" applyProtection="1">
      <alignment horizontal="center"/>
    </xf>
    <xf numFmtId="168" fontId="78" fillId="0" borderId="93" xfId="4" applyNumberFormat="1" applyFont="1" applyFill="1" applyBorder="1" applyAlignment="1" applyProtection="1">
      <alignment horizontal="center"/>
    </xf>
    <xf numFmtId="168" fontId="78" fillId="0" borderId="92" xfId="4" applyNumberFormat="1" applyFont="1" applyFill="1" applyBorder="1" applyAlignment="1" applyProtection="1">
      <alignment horizontal="right"/>
    </xf>
    <xf numFmtId="168" fontId="78" fillId="0" borderId="93" xfId="4" applyNumberFormat="1" applyFont="1" applyFill="1" applyBorder="1" applyAlignment="1" applyProtection="1">
      <alignment horizontal="right"/>
    </xf>
    <xf numFmtId="168" fontId="78" fillId="0" borderId="94" xfId="4" applyNumberFormat="1" applyFont="1" applyFill="1" applyBorder="1" applyAlignment="1" applyProtection="1">
      <alignment horizontal="right"/>
    </xf>
    <xf numFmtId="168" fontId="79" fillId="0" borderId="93" xfId="4" applyNumberFormat="1" applyFont="1" applyFill="1" applyBorder="1" applyAlignment="1" applyProtection="1">
      <alignment horizontal="right"/>
    </xf>
    <xf numFmtId="168" fontId="79" fillId="0" borderId="94" xfId="4" applyNumberFormat="1" applyFont="1" applyFill="1" applyBorder="1" applyAlignment="1" applyProtection="1">
      <alignment horizontal="right"/>
    </xf>
    <xf numFmtId="168" fontId="80" fillId="0" borderId="95" xfId="4" applyNumberFormat="1" applyFont="1" applyFill="1" applyBorder="1" applyAlignment="1" applyProtection="1">
      <alignment horizontal="right"/>
    </xf>
    <xf numFmtId="168" fontId="80" fillId="0" borderId="101" xfId="4" applyNumberFormat="1" applyFont="1" applyFill="1" applyBorder="1" applyAlignment="1" applyProtection="1">
      <alignment horizontal="right"/>
    </xf>
    <xf numFmtId="168" fontId="80" fillId="11" borderId="89" xfId="4" applyNumberFormat="1" applyFont="1" applyFill="1" applyBorder="1" applyAlignment="1" applyProtection="1">
      <alignment horizontal="right"/>
    </xf>
    <xf numFmtId="171" fontId="78" fillId="0" borderId="89" xfId="4" applyNumberFormat="1" applyFont="1" applyFill="1" applyBorder="1" applyAlignment="1" applyProtection="1">
      <alignment horizontal="right"/>
      <protection locked="0"/>
    </xf>
    <xf numFmtId="168" fontId="78" fillId="0" borderId="89" xfId="4" applyNumberFormat="1" applyFont="1" applyFill="1" applyBorder="1" applyAlignment="1" applyProtection="1">
      <alignment horizontal="right"/>
      <protection locked="0"/>
    </xf>
    <xf numFmtId="168" fontId="80" fillId="0" borderId="91" xfId="4" applyNumberFormat="1" applyFont="1" applyFill="1" applyBorder="1" applyAlignment="1" applyProtection="1">
      <alignment horizontal="right"/>
    </xf>
    <xf numFmtId="168" fontId="80" fillId="0" borderId="89" xfId="4" applyNumberFormat="1" applyFont="1" applyFill="1" applyBorder="1" applyAlignment="1" applyProtection="1">
      <alignment horizontal="right"/>
    </xf>
    <xf numFmtId="167" fontId="81" fillId="12" borderId="95" xfId="4" applyFont="1" applyFill="1" applyBorder="1" applyAlignment="1" applyProtection="1">
      <alignment horizontal="right"/>
    </xf>
    <xf numFmtId="168" fontId="79" fillId="0" borderId="92" xfId="4" applyNumberFormat="1" applyFont="1" applyFill="1" applyBorder="1" applyAlignment="1" applyProtection="1">
      <alignment horizontal="right"/>
    </xf>
    <xf numFmtId="167" fontId="80" fillId="0" borderId="90" xfId="4" applyFont="1" applyFill="1" applyBorder="1" applyAlignment="1" applyProtection="1">
      <alignment horizontal="center"/>
    </xf>
    <xf numFmtId="168" fontId="80" fillId="0" borderId="90" xfId="4" applyNumberFormat="1" applyFont="1" applyFill="1" applyBorder="1" applyAlignment="1" applyProtection="1">
      <alignment horizontal="center"/>
    </xf>
    <xf numFmtId="167" fontId="82" fillId="0" borderId="96" xfId="4" applyFont="1" applyFill="1" applyBorder="1" applyAlignment="1" applyProtection="1">
      <alignment horizontal="right"/>
    </xf>
    <xf numFmtId="167" fontId="82" fillId="0" borderId="90" xfId="4" applyFont="1" applyFill="1" applyBorder="1" applyAlignment="1" applyProtection="1">
      <alignment horizontal="right"/>
    </xf>
    <xf numFmtId="168" fontId="80" fillId="13" borderId="96" xfId="4" applyNumberFormat="1" applyFont="1" applyFill="1" applyBorder="1" applyAlignment="1" applyProtection="1">
      <alignment horizontal="right"/>
    </xf>
    <xf numFmtId="167" fontId="83" fillId="13" borderId="96" xfId="4" applyFont="1" applyFill="1" applyBorder="1" applyAlignment="1" applyProtection="1">
      <alignment horizontal="right"/>
    </xf>
    <xf numFmtId="167" fontId="82" fillId="0" borderId="88" xfId="4" applyFont="1" applyFill="1" applyBorder="1" applyAlignment="1" applyProtection="1">
      <alignment horizontal="right"/>
    </xf>
    <xf numFmtId="168" fontId="78" fillId="0" borderId="89" xfId="4" applyNumberFormat="1" applyFont="1" applyFill="1" applyBorder="1" applyAlignment="1" applyProtection="1">
      <alignment horizontal="center"/>
    </xf>
    <xf numFmtId="168" fontId="80" fillId="11" borderId="91" xfId="4" applyNumberFormat="1" applyFont="1" applyFill="1" applyBorder="1" applyAlignment="1" applyProtection="1">
      <alignment horizontal="right"/>
    </xf>
    <xf numFmtId="167" fontId="77" fillId="0" borderId="90" xfId="4" applyFont="1" applyFill="1" applyBorder="1" applyAlignment="1" applyProtection="1">
      <alignment horizontal="left" indent="1"/>
    </xf>
    <xf numFmtId="168" fontId="79" fillId="0" borderId="90" xfId="4" applyNumberFormat="1" applyFont="1" applyFill="1" applyBorder="1" applyAlignment="1" applyProtection="1">
      <alignment horizontal="center"/>
    </xf>
    <xf numFmtId="164" fontId="79" fillId="0" borderId="96" xfId="4" applyNumberFormat="1" applyFont="1" applyFill="1" applyBorder="1" applyAlignment="1" applyProtection="1">
      <alignment horizontal="right"/>
    </xf>
    <xf numFmtId="168" fontId="79" fillId="0" borderId="90" xfId="4" applyNumberFormat="1" applyFont="1" applyFill="1" applyBorder="1" applyAlignment="1" applyProtection="1">
      <alignment horizontal="right"/>
      <protection locked="0"/>
    </xf>
    <xf numFmtId="168" fontId="79" fillId="11" borderId="87" xfId="4" applyNumberFormat="1" applyFont="1" applyFill="1" applyBorder="1" applyAlignment="1" applyProtection="1">
      <alignment horizontal="right"/>
      <protection locked="0"/>
    </xf>
    <xf numFmtId="168" fontId="79" fillId="0" borderId="96" xfId="4" applyNumberFormat="1" applyFont="1" applyFill="1" applyBorder="1" applyAlignment="1" applyProtection="1">
      <alignment horizontal="right"/>
      <protection locked="0"/>
    </xf>
    <xf numFmtId="164" fontId="80" fillId="0" borderId="88" xfId="4" applyNumberFormat="1" applyFont="1" applyFill="1" applyBorder="1" applyAlignment="1" applyProtection="1">
      <alignment horizontal="right"/>
    </xf>
    <xf numFmtId="164" fontId="79" fillId="0" borderId="90" xfId="4" applyNumberFormat="1" applyFont="1" applyFill="1" applyBorder="1" applyAlignment="1" applyProtection="1">
      <alignment horizontal="right"/>
    </xf>
    <xf numFmtId="164" fontId="79" fillId="0" borderId="88" xfId="4" applyNumberFormat="1" applyFont="1" applyFill="1" applyBorder="1" applyAlignment="1" applyProtection="1">
      <alignment horizontal="right"/>
    </xf>
    <xf numFmtId="164" fontId="79" fillId="11" borderId="88" xfId="4" applyNumberFormat="1" applyFont="1" applyFill="1" applyBorder="1" applyAlignment="1" applyProtection="1">
      <alignment horizontal="right"/>
      <protection locked="0"/>
    </xf>
    <xf numFmtId="171" fontId="78" fillId="0" borderId="99" xfId="4" applyNumberFormat="1" applyFont="1" applyFill="1" applyBorder="1" applyAlignment="1" applyProtection="1">
      <alignment horizontal="right"/>
      <protection locked="0"/>
    </xf>
    <xf numFmtId="168" fontId="79" fillId="0" borderId="98" xfId="4" applyNumberFormat="1" applyFont="1" applyFill="1" applyBorder="1" applyAlignment="1" applyProtection="1">
      <alignment horizontal="right"/>
      <protection locked="0"/>
    </xf>
    <xf numFmtId="171" fontId="78" fillId="0" borderId="88" xfId="4" applyNumberFormat="1" applyFont="1" applyFill="1" applyBorder="1" applyAlignment="1" applyProtection="1">
      <alignment horizontal="right"/>
      <protection locked="0"/>
    </xf>
    <xf numFmtId="168" fontId="79" fillId="0" borderId="98" xfId="4" applyNumberFormat="1" applyFont="1" applyFill="1" applyBorder="1" applyAlignment="1" applyProtection="1">
      <alignment horizontal="center"/>
    </xf>
    <xf numFmtId="164" fontId="79" fillId="0" borderId="97" xfId="4" applyNumberFormat="1" applyFont="1" applyFill="1" applyBorder="1" applyAlignment="1" applyProtection="1">
      <alignment horizontal="right"/>
    </xf>
    <xf numFmtId="164" fontId="79" fillId="11" borderId="99" xfId="4" applyNumberFormat="1" applyFont="1" applyFill="1" applyBorder="1" applyAlignment="1" applyProtection="1">
      <alignment horizontal="right"/>
      <protection locked="0"/>
    </xf>
    <xf numFmtId="164" fontId="80" fillId="0" borderId="99" xfId="4" applyNumberFormat="1" applyFont="1" applyFill="1" applyBorder="1" applyAlignment="1" applyProtection="1">
      <alignment horizontal="right"/>
    </xf>
    <xf numFmtId="164" fontId="79" fillId="0" borderId="98" xfId="4" applyNumberFormat="1" applyFont="1" applyFill="1" applyBorder="1" applyAlignment="1" applyProtection="1">
      <alignment horizontal="right"/>
    </xf>
    <xf numFmtId="164" fontId="79" fillId="0" borderId="99" xfId="4" applyNumberFormat="1" applyFont="1" applyFill="1" applyBorder="1" applyAlignment="1" applyProtection="1">
      <alignment horizontal="right"/>
    </xf>
    <xf numFmtId="168" fontId="79" fillId="0" borderId="100" xfId="4" applyNumberFormat="1" applyFont="1" applyFill="1" applyBorder="1" applyAlignment="1" applyProtection="1">
      <alignment horizontal="right"/>
      <protection locked="0"/>
    </xf>
    <xf numFmtId="164" fontId="79" fillId="11" borderId="90" xfId="4" applyNumberFormat="1" applyFont="1" applyFill="1" applyBorder="1" applyAlignment="1" applyProtection="1">
      <alignment horizontal="right"/>
      <protection locked="0"/>
    </xf>
    <xf numFmtId="168" fontId="79" fillId="0" borderId="87" xfId="4" applyNumberFormat="1" applyFont="1" applyFill="1" applyBorder="1" applyAlignment="1" applyProtection="1">
      <alignment horizontal="right"/>
      <protection locked="0"/>
    </xf>
    <xf numFmtId="167" fontId="79" fillId="0" borderId="90" xfId="4" applyFont="1" applyFill="1" applyBorder="1" applyAlignment="1" applyProtection="1">
      <alignment horizontal="center"/>
    </xf>
    <xf numFmtId="168" fontId="79" fillId="0" borderId="89" xfId="4" applyNumberFormat="1" applyFont="1" applyFill="1" applyBorder="1" applyAlignment="1" applyProtection="1">
      <alignment horizontal="center"/>
    </xf>
    <xf numFmtId="164" fontId="79" fillId="0" borderId="89" xfId="4" applyNumberFormat="1" applyFont="1" applyFill="1" applyBorder="1" applyAlignment="1" applyProtection="1">
      <alignment horizontal="right"/>
    </xf>
    <xf numFmtId="168" fontId="79" fillId="0" borderId="101" xfId="4" applyNumberFormat="1" applyFont="1" applyFill="1" applyBorder="1" applyAlignment="1" applyProtection="1">
      <alignment horizontal="right"/>
      <protection locked="0"/>
    </xf>
    <xf numFmtId="164" fontId="79" fillId="11" borderId="89" xfId="4" applyNumberFormat="1" applyFont="1" applyFill="1" applyBorder="1" applyAlignment="1" applyProtection="1">
      <alignment horizontal="right"/>
      <protection locked="0"/>
    </xf>
    <xf numFmtId="168" fontId="79" fillId="0" borderId="93" xfId="4" applyNumberFormat="1" applyFont="1" applyFill="1" applyBorder="1" applyAlignment="1" applyProtection="1">
      <alignment horizontal="right"/>
      <protection locked="0"/>
    </xf>
    <xf numFmtId="171" fontId="78" fillId="0" borderId="91" xfId="4" applyNumberFormat="1" applyFont="1" applyFill="1" applyBorder="1" applyAlignment="1" applyProtection="1">
      <alignment horizontal="right"/>
      <protection locked="0"/>
    </xf>
    <xf numFmtId="164" fontId="80" fillId="0" borderId="91" xfId="4" applyNumberFormat="1" applyFont="1" applyFill="1" applyBorder="1" applyAlignment="1" applyProtection="1">
      <alignment horizontal="right"/>
    </xf>
    <xf numFmtId="164" fontId="79" fillId="0" borderId="91" xfId="4" applyNumberFormat="1" applyFont="1" applyFill="1" applyBorder="1" applyAlignment="1" applyProtection="1">
      <alignment horizontal="right"/>
    </xf>
    <xf numFmtId="164" fontId="80" fillId="0" borderId="90" xfId="4" applyNumberFormat="1" applyFont="1" applyFill="1" applyBorder="1" applyAlignment="1" applyProtection="1">
      <alignment horizontal="right"/>
    </xf>
    <xf numFmtId="164" fontId="80" fillId="11" borderId="90" xfId="4" applyNumberFormat="1" applyFont="1" applyFill="1" applyBorder="1" applyAlignment="1" applyProtection="1">
      <alignment horizontal="right"/>
    </xf>
    <xf numFmtId="164" fontId="80" fillId="13" borderId="96" xfId="4" applyNumberFormat="1" applyFont="1" applyFill="1" applyBorder="1" applyAlignment="1" applyProtection="1">
      <alignment horizontal="right"/>
    </xf>
    <xf numFmtId="164" fontId="84" fillId="13" borderId="96" xfId="4" applyNumberFormat="1" applyFont="1" applyFill="1" applyBorder="1" applyAlignment="1" applyProtection="1">
      <alignment horizontal="right"/>
    </xf>
    <xf numFmtId="164" fontId="79" fillId="11" borderId="98" xfId="4" applyNumberFormat="1" applyFont="1" applyFill="1" applyBorder="1" applyAlignment="1" applyProtection="1">
      <alignment horizontal="right"/>
      <protection locked="0"/>
    </xf>
    <xf numFmtId="168" fontId="79" fillId="0" borderId="97" xfId="4" applyNumberFormat="1" applyFont="1" applyFill="1" applyBorder="1" applyAlignment="1" applyProtection="1">
      <alignment horizontal="right"/>
      <protection locked="0"/>
    </xf>
    <xf numFmtId="168" fontId="79" fillId="0" borderId="94" xfId="4" applyNumberFormat="1" applyFont="1" applyFill="1" applyBorder="1" applyAlignment="1" applyProtection="1">
      <alignment horizontal="right"/>
      <protection locked="0"/>
    </xf>
    <xf numFmtId="164" fontId="80" fillId="13" borderId="90" xfId="4" applyNumberFormat="1" applyFont="1" applyFill="1" applyBorder="1" applyAlignment="1" applyProtection="1">
      <alignment horizontal="right"/>
    </xf>
    <xf numFmtId="167" fontId="78" fillId="0" borderId="87" xfId="4" applyFont="1" applyFill="1" applyBorder="1" applyAlignment="1" applyProtection="1">
      <alignment horizontal="right"/>
    </xf>
    <xf numFmtId="167" fontId="78" fillId="0" borderId="93" xfId="4" applyFont="1" applyFill="1" applyBorder="1" applyAlignment="1" applyProtection="1"/>
    <xf numFmtId="168" fontId="80" fillId="0" borderId="93" xfId="4" applyNumberFormat="1" applyFont="1" applyFill="1" applyBorder="1" applyAlignment="1" applyProtection="1">
      <alignment horizontal="center"/>
    </xf>
    <xf numFmtId="168" fontId="80" fillId="0" borderId="92" xfId="4" applyNumberFormat="1" applyFont="1" applyFill="1" applyBorder="1" applyAlignment="1" applyProtection="1">
      <alignment horizontal="right"/>
    </xf>
    <xf numFmtId="168" fontId="80" fillId="0" borderId="0" xfId="4" applyNumberFormat="1" applyFont="1" applyFill="1" applyBorder="1" applyAlignment="1" applyProtection="1">
      <alignment horizontal="right"/>
    </xf>
    <xf numFmtId="168" fontId="80" fillId="0" borderId="94" xfId="4" applyNumberFormat="1" applyFont="1" applyFill="1" applyBorder="1" applyAlignment="1" applyProtection="1">
      <alignment horizontal="right"/>
    </xf>
    <xf numFmtId="164" fontId="80" fillId="0" borderId="93" xfId="4" applyNumberFormat="1" applyFont="1" applyFill="1" applyBorder="1" applyAlignment="1" applyProtection="1">
      <alignment horizontal="right"/>
    </xf>
    <xf numFmtId="168" fontId="80" fillId="0" borderId="0" xfId="4" applyNumberFormat="1" applyFont="1" applyFill="1" applyBorder="1" applyAlignment="1" applyProtection="1">
      <alignment horizontal="right"/>
      <protection locked="0"/>
    </xf>
    <xf numFmtId="168" fontId="78" fillId="11" borderId="92" xfId="4" applyNumberFormat="1" applyFont="1" applyFill="1" applyBorder="1" applyAlignment="1" applyProtection="1"/>
    <xf numFmtId="164" fontId="80" fillId="13" borderId="94" xfId="4" applyNumberFormat="1" applyFont="1" applyFill="1" applyBorder="1" applyAlignment="1" applyProtection="1">
      <alignment horizontal="right"/>
      <protection locked="0"/>
    </xf>
    <xf numFmtId="168" fontId="78" fillId="13" borderId="93" xfId="4" applyNumberFormat="1" applyFont="1" applyFill="1" applyBorder="1" applyAlignment="1" applyProtection="1">
      <alignment horizontal="right"/>
    </xf>
    <xf numFmtId="168" fontId="78" fillId="13" borderId="94" xfId="4" applyNumberFormat="1" applyFont="1" applyFill="1" applyBorder="1" applyAlignment="1" applyProtection="1">
      <alignment horizontal="right"/>
      <protection locked="0"/>
    </xf>
    <xf numFmtId="168" fontId="78" fillId="13" borderId="93" xfId="4" applyNumberFormat="1" applyFont="1" applyFill="1" applyBorder="1" applyAlignment="1" applyProtection="1">
      <alignment horizontal="right"/>
      <protection locked="0"/>
    </xf>
    <xf numFmtId="164" fontId="80" fillId="0" borderId="92" xfId="4" applyNumberFormat="1" applyFont="1" applyFill="1" applyBorder="1" applyAlignment="1" applyProtection="1">
      <alignment horizontal="right"/>
    </xf>
    <xf numFmtId="167" fontId="81" fillId="13" borderId="94" xfId="4" applyFont="1" applyFill="1" applyBorder="1" applyAlignment="1" applyProtection="1">
      <alignment horizontal="right"/>
    </xf>
    <xf numFmtId="167" fontId="78" fillId="0" borderId="101" xfId="4" applyFont="1" applyFill="1" applyBorder="1" applyAlignment="1" applyProtection="1">
      <alignment horizontal="right"/>
    </xf>
    <xf numFmtId="167" fontId="80" fillId="0" borderId="98" xfId="4" applyFont="1" applyFill="1" applyBorder="1" applyAlignment="1" applyProtection="1">
      <alignment horizontal="center"/>
    </xf>
    <xf numFmtId="168" fontId="80" fillId="0" borderId="98" xfId="4" applyNumberFormat="1" applyFont="1" applyFill="1" applyBorder="1" applyAlignment="1" applyProtection="1">
      <alignment horizontal="center"/>
    </xf>
    <xf numFmtId="167" fontId="78" fillId="0" borderId="100" xfId="4" applyFont="1" applyFill="1" applyBorder="1" applyAlignment="1" applyProtection="1">
      <alignment horizontal="right"/>
    </xf>
    <xf numFmtId="167" fontId="85" fillId="0" borderId="0" xfId="4" applyFont="1" applyFill="1" applyBorder="1" applyAlignment="1" applyProtection="1">
      <alignment horizontal="left" indent="1"/>
    </xf>
    <xf numFmtId="167" fontId="86" fillId="0" borderId="0" xfId="4" applyFont="1" applyFill="1" applyBorder="1" applyAlignment="1" applyProtection="1">
      <alignment horizontal="left" indent="1"/>
    </xf>
    <xf numFmtId="167" fontId="87" fillId="0" borderId="0" xfId="4" applyFont="1" applyFill="1" applyBorder="1" applyAlignment="1" applyProtection="1">
      <alignment horizontal="left" indent="1"/>
    </xf>
    <xf numFmtId="167" fontId="71" fillId="0" borderId="0" xfId="4" applyFont="1" applyFill="1" applyBorder="1" applyAlignment="1" applyProtection="1">
      <alignment horizontal="left" indent="1"/>
    </xf>
    <xf numFmtId="167" fontId="88" fillId="0" borderId="0" xfId="4" applyFont="1" applyFill="1" applyBorder="1" applyAlignment="1" applyProtection="1">
      <alignment horizontal="center" shrinkToFit="1"/>
    </xf>
    <xf numFmtId="167" fontId="89" fillId="0" borderId="0" xfId="4" applyFont="1" applyFill="1" applyBorder="1" applyAlignment="1" applyProtection="1"/>
    <xf numFmtId="0" fontId="28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27" fillId="0" borderId="0" xfId="0" applyNumberFormat="1" applyFont="1" applyFill="1"/>
    <xf numFmtId="164" fontId="0" fillId="0" borderId="0" xfId="0" applyNumberFormat="1" applyFill="1"/>
    <xf numFmtId="0" fontId="27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9" fillId="0" borderId="0" xfId="0" applyFont="1" applyFill="1" applyAlignment="1">
      <alignment horizontal="left" indent="1"/>
    </xf>
    <xf numFmtId="0" fontId="29" fillId="0" borderId="0" xfId="0" applyFont="1" applyFill="1" applyBorder="1" applyAlignment="1">
      <alignment horizontal="left" indent="1"/>
    </xf>
    <xf numFmtId="0" fontId="90" fillId="0" borderId="0" xfId="0" applyFont="1" applyFill="1" applyBorder="1" applyAlignment="1">
      <alignment horizontal="left" indent="1"/>
    </xf>
    <xf numFmtId="0" fontId="30" fillId="0" borderId="102" xfId="0" applyFont="1" applyFill="1" applyBorder="1"/>
    <xf numFmtId="0" fontId="30" fillId="0" borderId="103" xfId="0" applyFont="1" applyFill="1" applyBorder="1"/>
    <xf numFmtId="3" fontId="30" fillId="0" borderId="103" xfId="0" applyNumberFormat="1" applyFont="1" applyFill="1" applyBorder="1"/>
    <xf numFmtId="3" fontId="30" fillId="0" borderId="0" xfId="0" applyNumberFormat="1" applyFont="1" applyFill="1" applyBorder="1"/>
    <xf numFmtId="3" fontId="29" fillId="0" borderId="0" xfId="0" applyNumberFormat="1" applyFont="1" applyFill="1"/>
    <xf numFmtId="0" fontId="31" fillId="0" borderId="104" xfId="0" applyFont="1" applyFill="1" applyBorder="1" applyAlignment="1">
      <alignment horizontal="left" vertical="center" indent="1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/>
    <xf numFmtId="0" fontId="8" fillId="0" borderId="107" xfId="0" applyFont="1" applyFill="1" applyBorder="1"/>
    <xf numFmtId="3" fontId="8" fillId="0" borderId="104" xfId="0" applyNumberFormat="1" applyFont="1" applyFill="1" applyBorder="1" applyAlignment="1">
      <alignment horizontal="center" vertical="center"/>
    </xf>
    <xf numFmtId="3" fontId="8" fillId="0" borderId="108" xfId="0" applyNumberFormat="1" applyFont="1" applyFill="1" applyBorder="1" applyAlignment="1">
      <alignment horizontal="center" vertical="center"/>
    </xf>
    <xf numFmtId="3" fontId="8" fillId="0" borderId="105" xfId="0" applyNumberFormat="1" applyFont="1" applyFill="1" applyBorder="1" applyAlignment="1">
      <alignment horizontal="center" vertical="center"/>
    </xf>
    <xf numFmtId="3" fontId="27" fillId="14" borderId="109" xfId="0" applyNumberFormat="1" applyFont="1" applyFill="1" applyBorder="1" applyAlignment="1">
      <alignment horizontal="center"/>
    </xf>
    <xf numFmtId="0" fontId="0" fillId="14" borderId="103" xfId="0" applyFill="1" applyBorder="1" applyAlignment="1">
      <alignment horizontal="center"/>
    </xf>
    <xf numFmtId="3" fontId="27" fillId="0" borderId="104" xfId="0" applyNumberFormat="1" applyFont="1" applyFill="1" applyBorder="1" applyAlignment="1">
      <alignment horizontal="center"/>
    </xf>
    <xf numFmtId="3" fontId="27" fillId="0" borderId="107" xfId="0" applyNumberFormat="1" applyFont="1" applyFill="1" applyBorder="1" applyAlignment="1">
      <alignment horizontal="center"/>
    </xf>
    <xf numFmtId="164" fontId="27" fillId="0" borderId="106" xfId="0" applyNumberFormat="1" applyFont="1" applyFill="1" applyBorder="1" applyAlignment="1">
      <alignment horizontal="center"/>
    </xf>
    <xf numFmtId="3" fontId="8" fillId="0" borderId="104" xfId="0" applyNumberFormat="1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/>
    </xf>
    <xf numFmtId="0" fontId="8" fillId="0" borderId="112" xfId="0" applyFont="1" applyFill="1" applyBorder="1" applyAlignment="1">
      <alignment horizontal="center"/>
    </xf>
    <xf numFmtId="3" fontId="8" fillId="0" borderId="110" xfId="0" applyNumberFormat="1" applyFont="1" applyFill="1" applyBorder="1" applyAlignment="1">
      <alignment horizontal="center" vertical="center"/>
    </xf>
    <xf numFmtId="3" fontId="27" fillId="0" borderId="111" xfId="0" applyNumberFormat="1" applyFont="1" applyFill="1" applyBorder="1" applyAlignment="1">
      <alignment horizontal="center"/>
    </xf>
    <xf numFmtId="3" fontId="27" fillId="14" borderId="112" xfId="0" applyNumberFormat="1" applyFont="1" applyFill="1" applyBorder="1" applyAlignment="1">
      <alignment horizontal="center"/>
    </xf>
    <xf numFmtId="3" fontId="27" fillId="0" borderId="113" xfId="0" applyNumberFormat="1" applyFont="1" applyFill="1" applyBorder="1" applyAlignment="1">
      <alignment horizontal="center"/>
    </xf>
    <xf numFmtId="3" fontId="8" fillId="0" borderId="114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27" fillId="0" borderId="112" xfId="0" applyNumberFormat="1" applyFont="1" applyFill="1" applyBorder="1" applyAlignment="1">
      <alignment horizontal="center"/>
    </xf>
    <xf numFmtId="164" fontId="27" fillId="0" borderId="111" xfId="0" applyNumberFormat="1" applyFont="1" applyFill="1" applyBorder="1" applyAlignment="1">
      <alignment horizontal="center" shrinkToFit="1"/>
    </xf>
    <xf numFmtId="3" fontId="8" fillId="0" borderId="115" xfId="0" applyNumberFormat="1" applyFont="1" applyFill="1" applyBorder="1" applyAlignment="1">
      <alignment horizontal="center"/>
    </xf>
    <xf numFmtId="3" fontId="8" fillId="0" borderId="112" xfId="0" applyNumberFormat="1" applyFont="1" applyFill="1" applyBorder="1" applyAlignment="1">
      <alignment horizontal="center"/>
    </xf>
    <xf numFmtId="0" fontId="31" fillId="0" borderId="116" xfId="0" applyFont="1" applyFill="1" applyBorder="1" applyAlignment="1">
      <alignment horizontal="left" indent="1"/>
    </xf>
    <xf numFmtId="0" fontId="0" fillId="0" borderId="117" xfId="0" applyFill="1" applyBorder="1"/>
    <xf numFmtId="165" fontId="0" fillId="0" borderId="55" xfId="0" applyNumberFormat="1" applyFill="1" applyBorder="1" applyAlignment="1">
      <alignment horizontal="center"/>
    </xf>
    <xf numFmtId="3" fontId="0" fillId="0" borderId="106" xfId="0" applyNumberFormat="1" applyFill="1" applyBorder="1" applyAlignment="1">
      <alignment horizontal="right"/>
    </xf>
    <xf numFmtId="3" fontId="0" fillId="0" borderId="107" xfId="0" applyNumberFormat="1" applyFill="1" applyBorder="1" applyAlignment="1">
      <alignment horizontal="right"/>
    </xf>
    <xf numFmtId="3" fontId="27" fillId="0" borderId="106" xfId="0" applyNumberFormat="1" applyFont="1" applyFill="1" applyBorder="1" applyAlignment="1">
      <alignment horizontal="right"/>
    </xf>
    <xf numFmtId="3" fontId="27" fillId="0" borderId="118" xfId="0" applyNumberFormat="1" applyFont="1" applyFill="1" applyBorder="1" applyAlignment="1">
      <alignment horizontal="right"/>
    </xf>
    <xf numFmtId="4" fontId="34" fillId="0" borderId="119" xfId="0" applyNumberFormat="1" applyFont="1" applyFill="1" applyBorder="1" applyAlignment="1">
      <alignment horizontal="right"/>
    </xf>
    <xf numFmtId="3" fontId="27" fillId="0" borderId="120" xfId="0" applyNumberFormat="1" applyFont="1" applyFill="1" applyBorder="1" applyAlignment="1">
      <alignment horizontal="right"/>
    </xf>
    <xf numFmtId="3" fontId="27" fillId="14" borderId="121" xfId="0" applyNumberFormat="1" applyFont="1" applyFill="1" applyBorder="1" applyAlignment="1">
      <alignment horizontal="right"/>
    </xf>
    <xf numFmtId="4" fontId="34" fillId="0" borderId="122" xfId="0" applyNumberFormat="1" applyFont="1" applyFill="1" applyBorder="1" applyAlignment="1">
      <alignment horizontal="right"/>
    </xf>
    <xf numFmtId="4" fontId="0" fillId="0" borderId="75" xfId="0" applyNumberFormat="1" applyFill="1" applyBorder="1" applyAlignment="1" applyProtection="1">
      <alignment horizontal="right"/>
      <protection locked="0"/>
    </xf>
    <xf numFmtId="4" fontId="0" fillId="0" borderId="48" xfId="0" applyNumberFormat="1" applyFill="1" applyBorder="1" applyAlignment="1" applyProtection="1">
      <alignment horizontal="right"/>
      <protection locked="0"/>
    </xf>
    <xf numFmtId="3" fontId="27" fillId="0" borderId="123" xfId="0" applyNumberFormat="1" applyFont="1" applyFill="1" applyBorder="1" applyAlignment="1">
      <alignment horizontal="right"/>
    </xf>
    <xf numFmtId="164" fontId="27" fillId="0" borderId="123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4" fontId="0" fillId="15" borderId="121" xfId="0" applyNumberFormat="1" applyFill="1" applyBorder="1" applyAlignment="1">
      <alignment horizontal="right"/>
    </xf>
    <xf numFmtId="4" fontId="34" fillId="0" borderId="106" xfId="0" applyNumberFormat="1" applyFont="1" applyFill="1" applyBorder="1" applyAlignment="1">
      <alignment horizontal="right"/>
    </xf>
    <xf numFmtId="0" fontId="31" fillId="0" borderId="124" xfId="0" applyFont="1" applyFill="1" applyBorder="1" applyAlignment="1">
      <alignment horizontal="left" indent="1"/>
    </xf>
    <xf numFmtId="0" fontId="0" fillId="0" borderId="125" xfId="0" applyFill="1" applyBorder="1"/>
    <xf numFmtId="165" fontId="0" fillId="0" borderId="126" xfId="0" applyNumberFormat="1" applyFill="1" applyBorder="1" applyAlignment="1">
      <alignment horizontal="center"/>
    </xf>
    <xf numFmtId="3" fontId="0" fillId="0" borderId="127" xfId="0" applyNumberFormat="1" applyFill="1" applyBorder="1" applyAlignment="1">
      <alignment horizontal="right"/>
    </xf>
    <xf numFmtId="3" fontId="0" fillId="0" borderId="125" xfId="0" applyNumberFormat="1" applyFill="1" applyBorder="1" applyAlignment="1">
      <alignment horizontal="right"/>
    </xf>
    <xf numFmtId="3" fontId="27" fillId="0" borderId="127" xfId="0" applyNumberFormat="1" applyFont="1" applyFill="1" applyBorder="1" applyAlignment="1">
      <alignment horizontal="right"/>
    </xf>
    <xf numFmtId="3" fontId="27" fillId="0" borderId="128" xfId="0" applyNumberFormat="1" applyFont="1" applyFill="1" applyBorder="1" applyAlignment="1">
      <alignment horizontal="right"/>
    </xf>
    <xf numFmtId="4" fontId="34" fillId="0" borderId="126" xfId="0" applyNumberFormat="1" applyFont="1" applyFill="1" applyBorder="1" applyAlignment="1">
      <alignment horizontal="right"/>
    </xf>
    <xf numFmtId="3" fontId="27" fillId="14" borderId="125" xfId="0" applyNumberFormat="1" applyFont="1" applyFill="1" applyBorder="1" applyAlignment="1">
      <alignment horizontal="right"/>
    </xf>
    <xf numFmtId="4" fontId="34" fillId="0" borderId="124" xfId="0" applyNumberFormat="1" applyFont="1" applyFill="1" applyBorder="1" applyAlignment="1">
      <alignment horizontal="right"/>
    </xf>
    <xf numFmtId="4" fontId="0" fillId="0" borderId="60" xfId="0" applyNumberFormat="1" applyFill="1" applyBorder="1" applyAlignment="1" applyProtection="1">
      <alignment horizontal="right"/>
      <protection locked="0"/>
    </xf>
    <xf numFmtId="4" fontId="0" fillId="0" borderId="61" xfId="0" applyNumberFormat="1" applyFill="1" applyBorder="1" applyAlignment="1" applyProtection="1">
      <alignment horizontal="right"/>
      <protection locked="0"/>
    </xf>
    <xf numFmtId="164" fontId="27" fillId="0" borderId="127" xfId="0" applyNumberFormat="1" applyFont="1" applyFill="1" applyBorder="1" applyAlignment="1">
      <alignment horizontal="right"/>
    </xf>
    <xf numFmtId="4" fontId="0" fillId="15" borderId="129" xfId="0" applyNumberFormat="1" applyFill="1" applyBorder="1" applyAlignment="1">
      <alignment horizontal="right"/>
    </xf>
    <xf numFmtId="4" fontId="34" fillId="0" borderId="127" xfId="0" applyNumberFormat="1" applyFont="1" applyFill="1" applyBorder="1" applyAlignment="1">
      <alignment horizontal="right"/>
    </xf>
    <xf numFmtId="0" fontId="31" fillId="0" borderId="130" xfId="0" applyFont="1" applyFill="1" applyBorder="1" applyAlignment="1">
      <alignment horizontal="left" indent="1"/>
    </xf>
    <xf numFmtId="0" fontId="0" fillId="0" borderId="117" xfId="0" applyFont="1" applyFill="1" applyBorder="1" applyAlignment="1">
      <alignment horizontal="center"/>
    </xf>
    <xf numFmtId="3" fontId="0" fillId="0" borderId="131" xfId="0" applyNumberFormat="1" applyFont="1" applyFill="1" applyBorder="1" applyAlignment="1">
      <alignment horizontal="center"/>
    </xf>
    <xf numFmtId="3" fontId="0" fillId="0" borderId="132" xfId="0" applyNumberFormat="1" applyFill="1" applyBorder="1" applyAlignment="1">
      <alignment horizontal="right"/>
    </xf>
    <xf numFmtId="3" fontId="0" fillId="0" borderId="133" xfId="0" applyNumberFormat="1" applyFill="1" applyBorder="1" applyAlignment="1">
      <alignment horizontal="right"/>
    </xf>
    <xf numFmtId="3" fontId="34" fillId="0" borderId="132" xfId="0" applyNumberFormat="1" applyFont="1" applyFill="1" applyBorder="1" applyAlignment="1">
      <alignment horizontal="right"/>
    </xf>
    <xf numFmtId="3" fontId="34" fillId="0" borderId="134" xfId="0" applyNumberFormat="1" applyFont="1" applyFill="1" applyBorder="1" applyAlignment="1">
      <alignment horizontal="right"/>
    </xf>
    <xf numFmtId="3" fontId="34" fillId="0" borderId="135" xfId="0" applyNumberFormat="1" applyFont="1" applyFill="1" applyBorder="1" applyAlignment="1">
      <alignment horizontal="right"/>
    </xf>
    <xf numFmtId="3" fontId="34" fillId="0" borderId="131" xfId="0" applyNumberFormat="1" applyFont="1" applyFill="1" applyBorder="1" applyAlignment="1">
      <alignment horizontal="right"/>
    </xf>
    <xf numFmtId="3" fontId="27" fillId="0" borderId="134" xfId="0" applyNumberFormat="1" applyFont="1" applyFill="1" applyBorder="1" applyAlignment="1">
      <alignment horizontal="right"/>
    </xf>
    <xf numFmtId="164" fontId="27" fillId="14" borderId="117" xfId="0" applyNumberFormat="1" applyFont="1" applyFill="1" applyBorder="1" applyAlignment="1">
      <alignment horizontal="right"/>
    </xf>
    <xf numFmtId="3" fontId="34" fillId="0" borderId="130" xfId="0" applyNumberFormat="1" applyFont="1" applyFill="1" applyBorder="1" applyAlignment="1">
      <alignment horizontal="right"/>
    </xf>
    <xf numFmtId="4" fontId="0" fillId="0" borderId="70" xfId="0" applyNumberFormat="1" applyFill="1" applyBorder="1" applyAlignment="1" applyProtection="1">
      <alignment horizontal="right"/>
      <protection locked="0"/>
    </xf>
    <xf numFmtId="3" fontId="0" fillId="0" borderId="68" xfId="0" applyNumberFormat="1" applyFill="1" applyBorder="1" applyAlignment="1" applyProtection="1">
      <alignment horizontal="right"/>
      <protection locked="0"/>
    </xf>
    <xf numFmtId="3" fontId="27" fillId="0" borderId="132" xfId="0" applyNumberFormat="1" applyFont="1" applyFill="1" applyBorder="1" applyAlignment="1">
      <alignment horizontal="right"/>
    </xf>
    <xf numFmtId="164" fontId="27" fillId="0" borderId="132" xfId="0" applyNumberFormat="1" applyFont="1" applyFill="1" applyBorder="1" applyAlignment="1">
      <alignment horizontal="right"/>
    </xf>
    <xf numFmtId="3" fontId="0" fillId="15" borderId="121" xfId="0" applyNumberFormat="1" applyFill="1" applyBorder="1" applyAlignment="1">
      <alignment horizontal="right"/>
    </xf>
    <xf numFmtId="0" fontId="31" fillId="0" borderId="136" xfId="0" applyFont="1" applyFill="1" applyBorder="1" applyAlignment="1">
      <alignment horizontal="left" indent="1"/>
    </xf>
    <xf numFmtId="0" fontId="0" fillId="0" borderId="133" xfId="0" applyFont="1" applyFill="1" applyBorder="1" applyAlignment="1">
      <alignment horizontal="center"/>
    </xf>
    <xf numFmtId="3" fontId="34" fillId="0" borderId="137" xfId="0" applyNumberFormat="1" applyFont="1" applyFill="1" applyBorder="1" applyAlignment="1">
      <alignment horizontal="right"/>
    </xf>
    <xf numFmtId="164" fontId="27" fillId="14" borderId="133" xfId="0" applyNumberFormat="1" applyFont="1" applyFill="1" applyBorder="1" applyAlignment="1">
      <alignment horizontal="right"/>
    </xf>
    <xf numFmtId="3" fontId="34" fillId="0" borderId="136" xfId="0" applyNumberFormat="1" applyFont="1" applyFill="1" applyBorder="1" applyAlignment="1">
      <alignment horizontal="right"/>
    </xf>
    <xf numFmtId="4" fontId="0" fillId="0" borderId="65" xfId="0" applyNumberFormat="1" applyFill="1" applyBorder="1" applyAlignment="1" applyProtection="1">
      <alignment horizontal="right"/>
      <protection locked="0"/>
    </xf>
    <xf numFmtId="3" fontId="0" fillId="0" borderId="19" xfId="0" applyNumberFormat="1" applyFill="1" applyBorder="1" applyAlignment="1" applyProtection="1">
      <alignment horizontal="right"/>
      <protection locked="0"/>
    </xf>
    <xf numFmtId="3" fontId="0" fillId="15" borderId="133" xfId="0" applyNumberFormat="1" applyFill="1" applyBorder="1" applyAlignment="1">
      <alignment horizontal="right"/>
    </xf>
    <xf numFmtId="0" fontId="0" fillId="0" borderId="129" xfId="0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center"/>
    </xf>
    <xf numFmtId="3" fontId="0" fillId="0" borderId="123" xfId="0" applyNumberFormat="1" applyFill="1" applyBorder="1" applyAlignment="1">
      <alignment horizontal="right"/>
    </xf>
    <xf numFmtId="3" fontId="0" fillId="0" borderId="115" xfId="0" applyNumberFormat="1" applyFill="1" applyBorder="1" applyAlignment="1">
      <alignment horizontal="right"/>
    </xf>
    <xf numFmtId="3" fontId="34" fillId="0" borderId="123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55" xfId="0" applyNumberFormat="1" applyFont="1" applyFill="1" applyBorder="1" applyAlignment="1">
      <alignment horizontal="right"/>
    </xf>
    <xf numFmtId="3" fontId="27" fillId="0" borderId="138" xfId="0" applyNumberFormat="1" applyFont="1" applyFill="1" applyBorder="1" applyAlignment="1">
      <alignment horizontal="right"/>
    </xf>
    <xf numFmtId="164" fontId="27" fillId="14" borderId="129" xfId="0" applyNumberFormat="1" applyFont="1" applyFill="1" applyBorder="1" applyAlignment="1">
      <alignment horizontal="right"/>
    </xf>
    <xf numFmtId="3" fontId="34" fillId="0" borderId="116" xfId="0" applyNumberFormat="1" applyFont="1" applyFill="1" applyBorder="1" applyAlignment="1">
      <alignment horizontal="right"/>
    </xf>
    <xf numFmtId="4" fontId="0" fillId="0" borderId="78" xfId="0" applyNumberFormat="1" applyFill="1" applyBorder="1" applyAlignment="1" applyProtection="1">
      <alignment horizontal="right"/>
      <protection locked="0"/>
    </xf>
    <xf numFmtId="3" fontId="0" fillId="0" borderId="77" xfId="0" applyNumberFormat="1" applyFill="1" applyBorder="1" applyAlignment="1" applyProtection="1">
      <alignment horizontal="right"/>
      <protection locked="0"/>
    </xf>
    <xf numFmtId="3" fontId="0" fillId="15" borderId="125" xfId="0" applyNumberFormat="1" applyFill="1" applyBorder="1" applyAlignment="1">
      <alignment horizontal="right"/>
    </xf>
    <xf numFmtId="0" fontId="31" fillId="0" borderId="108" xfId="0" applyFont="1" applyFill="1" applyBorder="1" applyAlignment="1">
      <alignment horizontal="left" indent="1"/>
    </xf>
    <xf numFmtId="0" fontId="27" fillId="0" borderId="104" xfId="0" applyFont="1" applyFill="1" applyBorder="1" applyAlignment="1">
      <alignment horizontal="center"/>
    </xf>
    <xf numFmtId="3" fontId="27" fillId="0" borderId="110" xfId="0" applyNumberFormat="1" applyFont="1" applyFill="1" applyBorder="1" applyAlignment="1">
      <alignment horizontal="center"/>
    </xf>
    <xf numFmtId="3" fontId="36" fillId="0" borderId="103" xfId="0" applyNumberFormat="1" applyFont="1" applyFill="1" applyBorder="1" applyAlignment="1">
      <alignment horizontal="right"/>
    </xf>
    <xf numFmtId="3" fontId="36" fillId="0" borderId="104" xfId="0" applyNumberFormat="1" applyFont="1" applyFill="1" applyBorder="1" applyAlignment="1">
      <alignment horizontal="right"/>
    </xf>
    <xf numFmtId="3" fontId="27" fillId="0" borderId="103" xfId="0" applyNumberFormat="1" applyFont="1" applyFill="1" applyBorder="1" applyAlignment="1">
      <alignment horizontal="right"/>
    </xf>
    <xf numFmtId="3" fontId="27" fillId="0" borderId="102" xfId="0" applyNumberFormat="1" applyFont="1" applyFill="1" applyBorder="1" applyAlignment="1">
      <alignment horizontal="right"/>
    </xf>
    <xf numFmtId="3" fontId="8" fillId="0" borderId="110" xfId="0" applyNumberFormat="1" applyFont="1" applyFill="1" applyBorder="1" applyAlignment="1">
      <alignment horizontal="right"/>
    </xf>
    <xf numFmtId="164" fontId="27" fillId="14" borderId="104" xfId="0" applyNumberFormat="1" applyFont="1" applyFill="1" applyBorder="1" applyAlignment="1">
      <alignment horizontal="right"/>
    </xf>
    <xf numFmtId="3" fontId="27" fillId="16" borderId="108" xfId="0" applyNumberFormat="1" applyFont="1" applyFill="1" applyBorder="1" applyAlignment="1">
      <alignment horizontal="right"/>
    </xf>
    <xf numFmtId="3" fontId="27" fillId="16" borderId="71" xfId="0" applyNumberFormat="1" applyFont="1" applyFill="1" applyBorder="1" applyAlignment="1">
      <alignment horizontal="right"/>
    </xf>
    <xf numFmtId="3" fontId="27" fillId="16" borderId="102" xfId="0" applyNumberFormat="1" applyFont="1" applyFill="1" applyBorder="1" applyAlignment="1">
      <alignment horizontal="right"/>
    </xf>
    <xf numFmtId="164" fontId="27" fillId="0" borderId="103" xfId="0" applyNumberFormat="1" applyFont="1" applyFill="1" applyBorder="1" applyAlignment="1">
      <alignment horizontal="right"/>
    </xf>
    <xf numFmtId="3" fontId="8" fillId="16" borderId="104" xfId="0" applyNumberFormat="1" applyFont="1" applyFill="1" applyBorder="1" applyAlignment="1">
      <alignment horizontal="right"/>
    </xf>
    <xf numFmtId="3" fontId="8" fillId="0" borderId="104" xfId="0" applyNumberFormat="1" applyFont="1" applyFill="1" applyBorder="1" applyAlignment="1">
      <alignment horizontal="right"/>
    </xf>
    <xf numFmtId="3" fontId="0" fillId="15" borderId="117" xfId="0" applyNumberFormat="1" applyFill="1" applyBorder="1" applyAlignment="1">
      <alignment horizontal="right"/>
    </xf>
    <xf numFmtId="0" fontId="0" fillId="0" borderId="125" xfId="0" applyFont="1" applyFill="1" applyBorder="1" applyAlignment="1">
      <alignment horizontal="center"/>
    </xf>
    <xf numFmtId="3" fontId="0" fillId="0" borderId="126" xfId="0" applyNumberFormat="1" applyFont="1" applyFill="1" applyBorder="1" applyAlignment="1">
      <alignment horizontal="center"/>
    </xf>
    <xf numFmtId="3" fontId="34" fillId="0" borderId="138" xfId="0" applyNumberFormat="1" applyFont="1" applyFill="1" applyBorder="1" applyAlignment="1">
      <alignment horizontal="right"/>
    </xf>
    <xf numFmtId="3" fontId="34" fillId="0" borderId="139" xfId="0" applyNumberFormat="1" applyFont="1" applyFill="1" applyBorder="1" applyAlignment="1">
      <alignment horizontal="right"/>
    </xf>
    <xf numFmtId="3" fontId="27" fillId="0" borderId="140" xfId="0" applyNumberFormat="1" applyFont="1" applyFill="1" applyBorder="1" applyAlignment="1">
      <alignment horizontal="right"/>
    </xf>
    <xf numFmtId="164" fontId="27" fillId="14" borderId="125" xfId="0" applyNumberFormat="1" applyFont="1" applyFill="1" applyBorder="1" applyAlignment="1">
      <alignment horizontal="right"/>
    </xf>
    <xf numFmtId="3" fontId="34" fillId="0" borderId="141" xfId="0" applyNumberFormat="1" applyFont="1" applyFill="1" applyBorder="1" applyAlignment="1">
      <alignment horizontal="right"/>
    </xf>
    <xf numFmtId="164" fontId="27" fillId="0" borderId="138" xfId="0" applyNumberFormat="1" applyFont="1" applyFill="1" applyBorder="1" applyAlignment="1">
      <alignment horizontal="right"/>
    </xf>
    <xf numFmtId="3" fontId="0" fillId="15" borderId="129" xfId="0" applyNumberFormat="1" applyFill="1" applyBorder="1" applyAlignment="1">
      <alignment horizontal="right"/>
    </xf>
    <xf numFmtId="0" fontId="31" fillId="0" borderId="117" xfId="0" applyFont="1" applyFill="1" applyBorder="1" applyAlignment="1">
      <alignment horizontal="left" indent="1"/>
    </xf>
    <xf numFmtId="3" fontId="52" fillId="0" borderId="142" xfId="0" applyNumberFormat="1" applyFont="1" applyFill="1" applyBorder="1" applyAlignment="1">
      <alignment horizontal="center"/>
    </xf>
    <xf numFmtId="3" fontId="0" fillId="0" borderId="120" xfId="0" applyNumberFormat="1" applyFill="1" applyBorder="1" applyAlignment="1">
      <alignment horizontal="right"/>
    </xf>
    <xf numFmtId="3" fontId="0" fillId="0" borderId="121" xfId="0" applyNumberFormat="1" applyFill="1" applyBorder="1" applyAlignment="1">
      <alignment horizontal="right"/>
    </xf>
    <xf numFmtId="3" fontId="0" fillId="0" borderId="121" xfId="0" applyNumberFormat="1" applyFont="1" applyFill="1" applyBorder="1" applyAlignment="1">
      <alignment horizontal="right"/>
    </xf>
    <xf numFmtId="3" fontId="52" fillId="0" borderId="143" xfId="0" applyNumberFormat="1" applyFont="1" applyFill="1" applyBorder="1" applyAlignment="1">
      <alignment horizontal="right"/>
    </xf>
    <xf numFmtId="3" fontId="52" fillId="0" borderId="121" xfId="0" applyNumberFormat="1" applyFont="1" applyFill="1" applyBorder="1" applyAlignment="1">
      <alignment horizontal="right"/>
    </xf>
    <xf numFmtId="3" fontId="52" fillId="0" borderId="134" xfId="0" applyNumberFormat="1" applyFont="1" applyFill="1" applyBorder="1" applyAlignment="1">
      <alignment horizontal="right"/>
    </xf>
    <xf numFmtId="3" fontId="52" fillId="0" borderId="135" xfId="0" applyNumberFormat="1" applyFont="1" applyFill="1" applyBorder="1" applyAlignment="1">
      <alignment horizontal="right"/>
    </xf>
    <xf numFmtId="3" fontId="52" fillId="0" borderId="144" xfId="0" applyNumberFormat="1" applyFont="1" applyFill="1" applyBorder="1" applyAlignment="1">
      <alignment horizontal="right"/>
    </xf>
    <xf numFmtId="3" fontId="52" fillId="0" borderId="134" xfId="0" applyNumberFormat="1" applyFont="1" applyFill="1" applyBorder="1" applyAlignment="1" applyProtection="1">
      <alignment horizontal="right"/>
      <protection locked="0"/>
    </xf>
    <xf numFmtId="3" fontId="52" fillId="14" borderId="134" xfId="0" applyNumberFormat="1" applyFont="1" applyFill="1" applyBorder="1" applyAlignment="1" applyProtection="1">
      <alignment horizontal="right"/>
      <protection locked="0"/>
    </xf>
    <xf numFmtId="3" fontId="52" fillId="0" borderId="143" xfId="0" applyNumberFormat="1" applyFont="1" applyFill="1" applyBorder="1" applyAlignment="1" applyProtection="1">
      <alignment horizontal="right"/>
      <protection locked="0"/>
    </xf>
    <xf numFmtId="3" fontId="0" fillId="0" borderId="75" xfId="0" applyNumberFormat="1" applyFill="1" applyBorder="1" applyAlignment="1" applyProtection="1">
      <alignment horizontal="right"/>
      <protection locked="0"/>
    </xf>
    <xf numFmtId="3" fontId="0" fillId="0" borderId="86" xfId="0" applyNumberFormat="1" applyFill="1" applyBorder="1" applyAlignment="1" applyProtection="1">
      <alignment horizontal="right"/>
      <protection locked="0"/>
    </xf>
    <xf numFmtId="3" fontId="36" fillId="0" borderId="120" xfId="0" applyNumberFormat="1" applyFont="1" applyFill="1" applyBorder="1" applyAlignment="1">
      <alignment horizontal="right"/>
    </xf>
    <xf numFmtId="164" fontId="36" fillId="0" borderId="120" xfId="0" applyNumberFormat="1" applyFont="1" applyFill="1" applyBorder="1" applyAlignment="1">
      <alignment horizontal="right"/>
    </xf>
    <xf numFmtId="3" fontId="52" fillId="0" borderId="120" xfId="0" applyNumberFormat="1" applyFont="1" applyFill="1" applyBorder="1" applyAlignment="1">
      <alignment horizontal="right"/>
    </xf>
    <xf numFmtId="3" fontId="52" fillId="0" borderId="131" xfId="0" applyNumberFormat="1" applyFont="1" applyFill="1" applyBorder="1" applyAlignment="1">
      <alignment horizontal="center"/>
    </xf>
    <xf numFmtId="3" fontId="0" fillId="0" borderId="133" xfId="0" applyNumberFormat="1" applyFont="1" applyFill="1" applyBorder="1" applyAlignment="1">
      <alignment horizontal="right"/>
    </xf>
    <xf numFmtId="3" fontId="52" fillId="0" borderId="136" xfId="0" applyNumberFormat="1" applyFont="1" applyFill="1" applyBorder="1" applyAlignment="1">
      <alignment horizontal="right"/>
    </xf>
    <xf numFmtId="3" fontId="52" fillId="0" borderId="133" xfId="0" applyNumberFormat="1" applyFont="1" applyFill="1" applyBorder="1" applyAlignment="1">
      <alignment horizontal="right"/>
    </xf>
    <xf numFmtId="3" fontId="52" fillId="0" borderId="132" xfId="0" applyNumberFormat="1" applyFont="1" applyFill="1" applyBorder="1" applyAlignment="1">
      <alignment horizontal="right"/>
    </xf>
    <xf numFmtId="3" fontId="52" fillId="0" borderId="137" xfId="0" applyNumberFormat="1" applyFont="1" applyFill="1" applyBorder="1" applyAlignment="1">
      <alignment horizontal="right"/>
    </xf>
    <xf numFmtId="3" fontId="52" fillId="0" borderId="131" xfId="0" applyNumberFormat="1" applyFont="1" applyFill="1" applyBorder="1" applyAlignment="1">
      <alignment horizontal="right"/>
    </xf>
    <xf numFmtId="3" fontId="52" fillId="0" borderId="132" xfId="0" applyNumberFormat="1" applyFont="1" applyFill="1" applyBorder="1" applyAlignment="1" applyProtection="1">
      <alignment horizontal="right"/>
      <protection locked="0"/>
    </xf>
    <xf numFmtId="164" fontId="52" fillId="14" borderId="133" xfId="0" applyNumberFormat="1" applyFont="1" applyFill="1" applyBorder="1" applyAlignment="1" applyProtection="1">
      <alignment horizontal="right"/>
      <protection locked="0"/>
    </xf>
    <xf numFmtId="3" fontId="52" fillId="0" borderId="136" xfId="0" applyNumberFormat="1" applyFont="1" applyFill="1" applyBorder="1" applyAlignment="1" applyProtection="1">
      <alignment horizontal="right"/>
      <protection locked="0"/>
    </xf>
    <xf numFmtId="3" fontId="0" fillId="0" borderId="65" xfId="0" applyNumberFormat="1" applyFill="1" applyBorder="1" applyAlignment="1" applyProtection="1">
      <alignment horizontal="right"/>
      <protection locked="0"/>
    </xf>
    <xf numFmtId="3" fontId="0" fillId="0" borderId="67" xfId="0" applyNumberFormat="1" applyFill="1" applyBorder="1" applyAlignment="1" applyProtection="1">
      <alignment horizontal="right"/>
      <protection locked="0"/>
    </xf>
    <xf numFmtId="3" fontId="36" fillId="0" borderId="132" xfId="0" applyNumberFormat="1" applyFont="1" applyFill="1" applyBorder="1" applyAlignment="1">
      <alignment horizontal="right"/>
    </xf>
    <xf numFmtId="3" fontId="52" fillId="0" borderId="126" xfId="0" applyNumberFormat="1" applyFont="1" applyFill="1" applyBorder="1" applyAlignment="1">
      <alignment horizontal="center"/>
    </xf>
    <xf numFmtId="3" fontId="0" fillId="0" borderId="111" xfId="0" applyNumberFormat="1" applyFill="1" applyBorder="1" applyAlignment="1">
      <alignment horizontal="right"/>
    </xf>
    <xf numFmtId="3" fontId="0" fillId="0" borderId="112" xfId="0" applyNumberFormat="1" applyFill="1" applyBorder="1" applyAlignment="1">
      <alignment horizontal="right"/>
    </xf>
    <xf numFmtId="3" fontId="0" fillId="0" borderId="112" xfId="0" applyNumberFormat="1" applyFont="1" applyFill="1" applyBorder="1" applyAlignment="1">
      <alignment horizontal="right"/>
    </xf>
    <xf numFmtId="3" fontId="52" fillId="0" borderId="124" xfId="0" applyNumberFormat="1" applyFont="1" applyFill="1" applyBorder="1" applyAlignment="1">
      <alignment horizontal="right"/>
    </xf>
    <xf numFmtId="3" fontId="52" fillId="0" borderId="125" xfId="0" applyNumberFormat="1" applyFont="1" applyFill="1" applyBorder="1" applyAlignment="1">
      <alignment horizontal="right"/>
    </xf>
    <xf numFmtId="3" fontId="52" fillId="0" borderId="127" xfId="0" applyNumberFormat="1" applyFont="1" applyFill="1" applyBorder="1" applyAlignment="1">
      <alignment horizontal="right"/>
    </xf>
    <xf numFmtId="3" fontId="52" fillId="0" borderId="128" xfId="0" applyNumberFormat="1" applyFont="1" applyFill="1" applyBorder="1" applyAlignment="1">
      <alignment horizontal="right"/>
    </xf>
    <xf numFmtId="3" fontId="52" fillId="0" borderId="126" xfId="0" applyNumberFormat="1" applyFont="1" applyFill="1" applyBorder="1" applyAlignment="1">
      <alignment horizontal="right"/>
    </xf>
    <xf numFmtId="3" fontId="52" fillId="0" borderId="127" xfId="0" applyNumberFormat="1" applyFont="1" applyFill="1" applyBorder="1" applyAlignment="1" applyProtection="1">
      <alignment horizontal="right"/>
      <protection locked="0"/>
    </xf>
    <xf numFmtId="3" fontId="52" fillId="14" borderId="127" xfId="0" applyNumberFormat="1" applyFont="1" applyFill="1" applyBorder="1" applyAlignment="1" applyProtection="1">
      <alignment horizontal="right"/>
      <protection locked="0"/>
    </xf>
    <xf numFmtId="3" fontId="52" fillId="0" borderId="145" xfId="0" applyNumberFormat="1" applyFont="1" applyFill="1" applyBorder="1" applyAlignment="1" applyProtection="1">
      <alignment horizontal="right"/>
      <protection locked="0"/>
    </xf>
    <xf numFmtId="3" fontId="0" fillId="0" borderId="60" xfId="0" applyNumberFormat="1" applyFill="1" applyBorder="1" applyAlignment="1" applyProtection="1">
      <alignment horizontal="right"/>
      <protection locked="0"/>
    </xf>
    <xf numFmtId="3" fontId="0" fillId="0" borderId="80" xfId="0" applyNumberFormat="1" applyFill="1" applyBorder="1" applyAlignment="1" applyProtection="1">
      <alignment horizontal="right"/>
      <protection locked="0"/>
    </xf>
    <xf numFmtId="3" fontId="0" fillId="0" borderId="63" xfId="0" applyNumberFormat="1" applyFill="1" applyBorder="1" applyAlignment="1" applyProtection="1">
      <alignment horizontal="right"/>
      <protection locked="0"/>
    </xf>
    <xf numFmtId="3" fontId="36" fillId="0" borderId="127" xfId="0" applyNumberFormat="1" applyFont="1" applyFill="1" applyBorder="1" applyAlignment="1">
      <alignment horizontal="right"/>
    </xf>
    <xf numFmtId="3" fontId="52" fillId="0" borderId="117" xfId="0" applyNumberFormat="1" applyFont="1" applyFill="1" applyBorder="1" applyAlignment="1">
      <alignment horizontal="right"/>
    </xf>
    <xf numFmtId="3" fontId="52" fillId="0" borderId="130" xfId="0" applyNumberFormat="1" applyFont="1" applyFill="1" applyBorder="1" applyAlignment="1">
      <alignment horizontal="right"/>
    </xf>
    <xf numFmtId="3" fontId="52" fillId="0" borderId="142" xfId="0" applyNumberFormat="1" applyFont="1" applyFill="1" applyBorder="1" applyAlignment="1">
      <alignment horizontal="right"/>
    </xf>
    <xf numFmtId="3" fontId="52" fillId="14" borderId="117" xfId="0" applyNumberFormat="1" applyFont="1" applyFill="1" applyBorder="1" applyAlignment="1" applyProtection="1">
      <alignment horizontal="right"/>
      <protection locked="0"/>
    </xf>
    <xf numFmtId="3" fontId="52" fillId="0" borderId="130" xfId="0" applyNumberFormat="1" applyFont="1" applyFill="1" applyBorder="1" applyAlignment="1" applyProtection="1">
      <alignment horizontal="right"/>
      <protection locked="0"/>
    </xf>
    <xf numFmtId="3" fontId="0" fillId="0" borderId="146" xfId="0" applyNumberFormat="1" applyFill="1" applyBorder="1" applyAlignment="1" applyProtection="1">
      <alignment horizontal="right"/>
      <protection locked="0"/>
    </xf>
    <xf numFmtId="3" fontId="36" fillId="0" borderId="147" xfId="0" applyNumberFormat="1" applyFont="1" applyFill="1" applyBorder="1" applyAlignment="1">
      <alignment horizontal="right"/>
    </xf>
    <xf numFmtId="3" fontId="52" fillId="14" borderId="133" xfId="0" applyNumberFormat="1" applyFont="1" applyFill="1" applyBorder="1" applyAlignment="1" applyProtection="1">
      <alignment horizontal="right"/>
      <protection locked="0"/>
    </xf>
    <xf numFmtId="3" fontId="36" fillId="0" borderId="148" xfId="0" applyNumberFormat="1" applyFont="1" applyFill="1" applyBorder="1" applyAlignment="1">
      <alignment horizontal="right"/>
    </xf>
    <xf numFmtId="0" fontId="34" fillId="0" borderId="133" xfId="0" applyFont="1" applyFill="1" applyBorder="1" applyAlignment="1">
      <alignment horizontal="center"/>
    </xf>
    <xf numFmtId="3" fontId="52" fillId="0" borderId="140" xfId="0" applyNumberFormat="1" applyFont="1" applyFill="1" applyBorder="1" applyAlignment="1">
      <alignment horizontal="center"/>
    </xf>
    <xf numFmtId="3" fontId="0" fillId="0" borderId="115" xfId="0" applyNumberFormat="1" applyFont="1" applyFill="1" applyBorder="1" applyAlignment="1">
      <alignment horizontal="right"/>
    </xf>
    <xf numFmtId="3" fontId="52" fillId="0" borderId="129" xfId="0" applyNumberFormat="1" applyFont="1" applyFill="1" applyBorder="1" applyAlignment="1">
      <alignment horizontal="right"/>
    </xf>
    <xf numFmtId="3" fontId="52" fillId="0" borderId="141" xfId="0" applyNumberFormat="1" applyFont="1" applyFill="1" applyBorder="1" applyAlignment="1">
      <alignment horizontal="right"/>
    </xf>
    <xf numFmtId="3" fontId="52" fillId="0" borderId="140" xfId="0" applyNumberFormat="1" applyFont="1" applyFill="1" applyBorder="1" applyAlignment="1">
      <alignment horizontal="right"/>
    </xf>
    <xf numFmtId="3" fontId="52" fillId="0" borderId="138" xfId="0" applyNumberFormat="1" applyFont="1" applyFill="1" applyBorder="1" applyAlignment="1" applyProtection="1">
      <alignment horizontal="right"/>
      <protection locked="0"/>
    </xf>
    <xf numFmtId="3" fontId="52" fillId="14" borderId="129" xfId="0" applyNumberFormat="1" applyFont="1" applyFill="1" applyBorder="1" applyAlignment="1" applyProtection="1">
      <alignment horizontal="right"/>
      <protection locked="0"/>
    </xf>
    <xf numFmtId="3" fontId="52" fillId="0" borderId="116" xfId="0" applyNumberFormat="1" applyFont="1" applyFill="1" applyBorder="1" applyAlignment="1" applyProtection="1">
      <alignment horizontal="right"/>
      <protection locked="0"/>
    </xf>
    <xf numFmtId="3" fontId="36" fillId="0" borderId="149" xfId="0" applyNumberFormat="1" applyFont="1" applyFill="1" applyBorder="1" applyAlignment="1">
      <alignment horizontal="right"/>
    </xf>
    <xf numFmtId="3" fontId="52" fillId="0" borderId="138" xfId="0" applyNumberFormat="1" applyFont="1" applyFill="1" applyBorder="1" applyAlignment="1">
      <alignment horizontal="right"/>
    </xf>
    <xf numFmtId="0" fontId="35" fillId="0" borderId="108" xfId="0" applyFont="1" applyFill="1" applyBorder="1" applyAlignment="1">
      <alignment horizontal="left" indent="1"/>
    </xf>
    <xf numFmtId="0" fontId="36" fillId="0" borderId="104" xfId="0" applyFont="1" applyFill="1" applyBorder="1" applyAlignment="1">
      <alignment horizontal="center"/>
    </xf>
    <xf numFmtId="3" fontId="36" fillId="0" borderId="110" xfId="0" applyNumberFormat="1" applyFont="1" applyFill="1" applyBorder="1" applyAlignment="1">
      <alignment horizontal="center"/>
    </xf>
    <xf numFmtId="3" fontId="36" fillId="0" borderId="108" xfId="0" applyNumberFormat="1" applyFont="1" applyFill="1" applyBorder="1" applyAlignment="1">
      <alignment horizontal="right"/>
    </xf>
    <xf numFmtId="3" fontId="36" fillId="0" borderId="110" xfId="0" applyNumberFormat="1" applyFont="1" applyFill="1" applyBorder="1" applyAlignment="1">
      <alignment horizontal="right"/>
    </xf>
    <xf numFmtId="3" fontId="36" fillId="0" borderId="103" xfId="0" applyNumberFormat="1" applyFont="1" applyFill="1" applyBorder="1" applyAlignment="1" applyProtection="1">
      <alignment horizontal="right"/>
    </xf>
    <xf numFmtId="164" fontId="36" fillId="14" borderId="104" xfId="0" applyNumberFormat="1" applyFont="1" applyFill="1" applyBorder="1" applyAlignment="1" applyProtection="1">
      <alignment horizontal="right"/>
    </xf>
    <xf numFmtId="164" fontId="36" fillId="16" borderId="104" xfId="0" applyNumberFormat="1" applyFont="1" applyFill="1" applyBorder="1" applyAlignment="1" applyProtection="1">
      <alignment horizontal="right"/>
    </xf>
    <xf numFmtId="3" fontId="36" fillId="16" borderId="104" xfId="0" applyNumberFormat="1" applyFont="1" applyFill="1" applyBorder="1" applyAlignment="1">
      <alignment horizontal="right"/>
    </xf>
    <xf numFmtId="3" fontId="0" fillId="0" borderId="134" xfId="0" applyNumberFormat="1" applyFill="1" applyBorder="1" applyAlignment="1">
      <alignment horizontal="right"/>
    </xf>
    <xf numFmtId="3" fontId="0" fillId="0" borderId="117" xfId="0" applyNumberFormat="1" applyFill="1" applyBorder="1" applyAlignment="1">
      <alignment horizontal="right"/>
    </xf>
    <xf numFmtId="3" fontId="0" fillId="0" borderId="117" xfId="0" applyNumberFormat="1" applyFont="1" applyFill="1" applyBorder="1" applyAlignment="1">
      <alignment horizontal="right"/>
    </xf>
    <xf numFmtId="3" fontId="36" fillId="0" borderId="142" xfId="0" applyNumberFormat="1" applyFont="1" applyFill="1" applyBorder="1" applyAlignment="1">
      <alignment horizontal="right"/>
    </xf>
    <xf numFmtId="164" fontId="52" fillId="14" borderId="117" xfId="0" applyNumberFormat="1" applyFont="1" applyFill="1" applyBorder="1" applyAlignment="1" applyProtection="1">
      <alignment horizontal="right"/>
      <protection locked="0"/>
    </xf>
    <xf numFmtId="3" fontId="52" fillId="0" borderId="121" xfId="0" applyNumberFormat="1" applyFont="1" applyFill="1" applyBorder="1" applyAlignment="1" applyProtection="1">
      <alignment horizontal="right"/>
      <protection locked="0"/>
    </xf>
    <xf numFmtId="3" fontId="0" fillId="0" borderId="79" xfId="0" applyNumberFormat="1" applyFill="1" applyBorder="1" applyAlignment="1" applyProtection="1">
      <alignment horizontal="right"/>
      <protection locked="0"/>
    </xf>
    <xf numFmtId="3" fontId="36" fillId="0" borderId="117" xfId="0" applyNumberFormat="1" applyFont="1" applyFill="1" applyBorder="1" applyAlignment="1">
      <alignment horizontal="right"/>
    </xf>
    <xf numFmtId="3" fontId="52" fillId="0" borderId="133" xfId="0" applyNumberFormat="1" applyFont="1" applyFill="1" applyBorder="1" applyAlignment="1" applyProtection="1">
      <alignment horizontal="right"/>
      <protection locked="0"/>
    </xf>
    <xf numFmtId="164" fontId="52" fillId="14" borderId="129" xfId="0" applyNumberFormat="1" applyFont="1" applyFill="1" applyBorder="1" applyAlignment="1" applyProtection="1">
      <alignment horizontal="right"/>
      <protection locked="0"/>
    </xf>
    <xf numFmtId="3" fontId="52" fillId="0" borderId="115" xfId="0" applyNumberFormat="1" applyFont="1" applyFill="1" applyBorder="1" applyAlignment="1" applyProtection="1">
      <alignment horizontal="right"/>
      <protection locked="0"/>
    </xf>
    <xf numFmtId="164" fontId="36" fillId="16" borderId="112" xfId="0" applyNumberFormat="1" applyFont="1" applyFill="1" applyBorder="1" applyAlignment="1" applyProtection="1">
      <alignment horizontal="right"/>
    </xf>
    <xf numFmtId="164" fontId="36" fillId="0" borderId="121" xfId="0" applyNumberFormat="1" applyFont="1" applyFill="1" applyBorder="1" applyAlignment="1">
      <alignment horizontal="right"/>
    </xf>
    <xf numFmtId="0" fontId="0" fillId="0" borderId="115" xfId="0" applyFill="1" applyBorder="1"/>
    <xf numFmtId="3" fontId="36" fillId="0" borderId="102" xfId="0" applyNumberFormat="1" applyFont="1" applyFill="1" applyBorder="1" applyAlignment="1">
      <alignment horizontal="right"/>
    </xf>
    <xf numFmtId="3" fontId="0" fillId="0" borderId="55" xfId="0" applyNumberFormat="1" applyFill="1" applyBorder="1" applyAlignment="1">
      <alignment horizontal="right"/>
    </xf>
    <xf numFmtId="3" fontId="36" fillId="0" borderId="103" xfId="0" applyNumberFormat="1" applyFont="1" applyFill="1" applyBorder="1" applyAlignment="1" applyProtection="1">
      <alignment horizontal="right"/>
      <protection locked="0"/>
    </xf>
    <xf numFmtId="164" fontId="36" fillId="14" borderId="104" xfId="0" applyNumberFormat="1" applyFont="1" applyFill="1" applyBorder="1" applyAlignment="1" applyProtection="1">
      <alignment horizontal="right"/>
      <protection locked="0"/>
    </xf>
    <xf numFmtId="3" fontId="0" fillId="16" borderId="115" xfId="0" applyNumberFormat="1" applyFill="1" applyBorder="1" applyAlignment="1">
      <alignment horizontal="right"/>
    </xf>
    <xf numFmtId="3" fontId="0" fillId="16" borderId="135" xfId="0" applyNumberFormat="1" applyFill="1" applyBorder="1" applyAlignment="1" applyProtection="1">
      <alignment horizontal="right"/>
      <protection locked="0"/>
    </xf>
    <xf numFmtId="3" fontId="0" fillId="16" borderId="107" xfId="0" applyNumberFormat="1" applyFill="1" applyBorder="1" applyAlignment="1" applyProtection="1">
      <alignment horizontal="right"/>
      <protection locked="0"/>
    </xf>
    <xf numFmtId="3" fontId="0" fillId="16" borderId="0" xfId="0" applyNumberFormat="1" applyFill="1" applyBorder="1" applyAlignment="1">
      <alignment horizontal="right"/>
    </xf>
    <xf numFmtId="3" fontId="36" fillId="0" borderId="122" xfId="0" applyNumberFormat="1" applyFont="1" applyFill="1" applyBorder="1" applyAlignment="1">
      <alignment horizontal="right"/>
    </xf>
    <xf numFmtId="0" fontId="35" fillId="0" borderId="122" xfId="0" applyFont="1" applyFill="1" applyBorder="1" applyAlignment="1">
      <alignment horizontal="left" indent="1"/>
    </xf>
    <xf numFmtId="164" fontId="36" fillId="14" borderId="104" xfId="0" applyNumberFormat="1" applyFont="1" applyFill="1" applyBorder="1" applyAlignment="1">
      <alignment horizontal="right"/>
    </xf>
    <xf numFmtId="164" fontId="36" fillId="16" borderId="104" xfId="0" applyNumberFormat="1" applyFont="1" applyFill="1" applyBorder="1" applyAlignment="1">
      <alignment horizontal="right"/>
    </xf>
    <xf numFmtId="3" fontId="36" fillId="0" borderId="150" xfId="0" applyNumberFormat="1" applyFont="1" applyFill="1" applyBorder="1" applyAlignment="1">
      <alignment horizontal="right"/>
    </xf>
    <xf numFmtId="3" fontId="36" fillId="0" borderId="144" xfId="0" applyNumberFormat="1" applyFont="1" applyFill="1" applyBorder="1" applyAlignment="1">
      <alignment horizontal="right"/>
    </xf>
    <xf numFmtId="0" fontId="35" fillId="0" borderId="145" xfId="0" applyFont="1" applyFill="1" applyBorder="1" applyAlignment="1">
      <alignment horizontal="left" indent="1"/>
    </xf>
    <xf numFmtId="0" fontId="36" fillId="0" borderId="112" xfId="0" applyFont="1" applyFill="1" applyBorder="1" applyAlignment="1">
      <alignment horizontal="center"/>
    </xf>
    <xf numFmtId="3" fontId="36" fillId="0" borderId="51" xfId="0" applyNumberFormat="1" applyFont="1" applyFill="1" applyBorder="1" applyAlignment="1">
      <alignment horizontal="center"/>
    </xf>
    <xf numFmtId="3" fontId="36" fillId="0" borderId="151" xfId="0" applyNumberFormat="1" applyFont="1" applyFill="1" applyBorder="1" applyAlignment="1">
      <alignment horizontal="right"/>
    </xf>
    <xf numFmtId="164" fontId="36" fillId="0" borderId="103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35" fillId="0" borderId="0" xfId="0" applyFont="1" applyFill="1" applyBorder="1" applyAlignment="1">
      <alignment horizontal="left" indent="1"/>
    </xf>
    <xf numFmtId="0" fontId="91" fillId="0" borderId="0" xfId="0" applyFont="1" applyFill="1" applyBorder="1" applyAlignment="1">
      <alignment horizontal="left" indent="1"/>
    </xf>
    <xf numFmtId="0" fontId="92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center" shrinkToFit="1"/>
    </xf>
    <xf numFmtId="167" fontId="93" fillId="0" borderId="0" xfId="4" applyFont="1"/>
    <xf numFmtId="167" fontId="94" fillId="0" borderId="0" xfId="4" applyFont="1" applyFill="1" applyAlignment="1">
      <alignment horizontal="left" indent="1"/>
    </xf>
    <xf numFmtId="167" fontId="93" fillId="0" borderId="0" xfId="4" applyFont="1" applyFill="1" applyAlignment="1">
      <alignment horizontal="right"/>
    </xf>
    <xf numFmtId="167" fontId="93" fillId="0" borderId="0" xfId="4" applyFont="1" applyFill="1" applyAlignment="1">
      <alignment horizontal="center"/>
    </xf>
    <xf numFmtId="167" fontId="93" fillId="0" borderId="0" xfId="4" applyFont="1" applyFill="1"/>
    <xf numFmtId="168" fontId="93" fillId="0" borderId="0" xfId="4" applyNumberFormat="1" applyFont="1" applyFill="1"/>
    <xf numFmtId="168" fontId="95" fillId="0" borderId="0" xfId="4" applyNumberFormat="1" applyFont="1" applyFill="1"/>
    <xf numFmtId="164" fontId="93" fillId="0" borderId="0" xfId="4" applyNumberFormat="1" applyFont="1" applyFill="1"/>
    <xf numFmtId="167" fontId="95" fillId="0" borderId="0" xfId="4" applyFont="1" applyFill="1" applyAlignment="1">
      <alignment horizontal="left" indent="1"/>
    </xf>
    <xf numFmtId="167" fontId="93" fillId="0" borderId="0" xfId="4" applyFont="1" applyFill="1" applyAlignment="1">
      <alignment horizontal="left" indent="1"/>
    </xf>
    <xf numFmtId="167" fontId="93" fillId="0" borderId="0" xfId="4" applyFont="1" applyFill="1" applyBorder="1"/>
    <xf numFmtId="167" fontId="93" fillId="0" borderId="0" xfId="4" applyFont="1" applyFill="1" applyBorder="1" applyAlignment="1">
      <alignment horizontal="center"/>
    </xf>
    <xf numFmtId="167" fontId="96" fillId="0" borderId="0" xfId="4" applyFont="1" applyFill="1" applyAlignment="1">
      <alignment horizontal="left" indent="1"/>
    </xf>
    <xf numFmtId="167" fontId="96" fillId="0" borderId="96" xfId="4" applyFont="1" applyFill="1" applyBorder="1" applyAlignment="1">
      <alignment horizontal="left" indent="1"/>
    </xf>
    <xf numFmtId="167" fontId="96" fillId="0" borderId="0" xfId="4" applyFont="1" applyFill="1" applyBorder="1" applyAlignment="1">
      <alignment horizontal="left" indent="1"/>
    </xf>
    <xf numFmtId="167" fontId="97" fillId="0" borderId="87" xfId="4" applyFont="1" applyFill="1" applyBorder="1"/>
    <xf numFmtId="167" fontId="97" fillId="0" borderId="88" xfId="4" applyFont="1" applyFill="1" applyBorder="1"/>
    <xf numFmtId="168" fontId="97" fillId="0" borderId="88" xfId="4" applyNumberFormat="1" applyFont="1" applyFill="1" applyBorder="1"/>
    <xf numFmtId="168" fontId="97" fillId="0" borderId="0" xfId="4" applyNumberFormat="1" applyFont="1" applyFill="1" applyBorder="1"/>
    <xf numFmtId="168" fontId="96" fillId="0" borderId="0" xfId="4" applyNumberFormat="1" applyFont="1" applyFill="1"/>
    <xf numFmtId="167" fontId="98" fillId="0" borderId="90" xfId="4" applyFont="1" applyFill="1" applyBorder="1" applyAlignment="1">
      <alignment horizontal="left" vertical="center" indent="1"/>
    </xf>
    <xf numFmtId="167" fontId="99" fillId="0" borderId="90" xfId="4" applyFont="1" applyFill="1" applyBorder="1" applyAlignment="1">
      <alignment horizontal="center" vertical="center"/>
    </xf>
    <xf numFmtId="167" fontId="99" fillId="0" borderId="91" xfId="4" applyFont="1" applyFill="1" applyBorder="1"/>
    <xf numFmtId="167" fontId="99" fillId="0" borderId="89" xfId="4" applyFont="1" applyFill="1" applyBorder="1"/>
    <xf numFmtId="168" fontId="99" fillId="0" borderId="96" xfId="4" applyNumberFormat="1" applyFont="1" applyFill="1" applyBorder="1" applyAlignment="1">
      <alignment horizontal="center" vertical="center"/>
    </xf>
    <xf numFmtId="168" fontId="99" fillId="0" borderId="90" xfId="4" applyNumberFormat="1" applyFont="1" applyFill="1" applyBorder="1" applyAlignment="1">
      <alignment horizontal="center" vertical="center"/>
    </xf>
    <xf numFmtId="168" fontId="95" fillId="11" borderId="90" xfId="4" applyNumberFormat="1" applyFont="1" applyFill="1" applyBorder="1" applyAlignment="1">
      <alignment horizontal="center"/>
    </xf>
    <xf numFmtId="168" fontId="95" fillId="0" borderId="96" xfId="4" applyNumberFormat="1" applyFont="1" applyFill="1" applyBorder="1" applyAlignment="1">
      <alignment horizontal="center"/>
    </xf>
    <xf numFmtId="168" fontId="95" fillId="0" borderId="89" xfId="4" applyNumberFormat="1" applyFont="1" applyFill="1" applyBorder="1" applyAlignment="1">
      <alignment horizontal="center"/>
    </xf>
    <xf numFmtId="164" fontId="95" fillId="0" borderId="91" xfId="4" applyNumberFormat="1" applyFont="1" applyFill="1" applyBorder="1" applyAlignment="1">
      <alignment horizontal="center"/>
    </xf>
    <xf numFmtId="168" fontId="99" fillId="0" borderId="90" xfId="4" applyNumberFormat="1" applyFont="1" applyFill="1" applyBorder="1" applyAlignment="1">
      <alignment horizontal="center"/>
    </xf>
    <xf numFmtId="167" fontId="99" fillId="0" borderId="99" xfId="4" applyFont="1" applyFill="1" applyBorder="1" applyAlignment="1">
      <alignment horizontal="center"/>
    </xf>
    <xf numFmtId="167" fontId="99" fillId="0" borderId="98" xfId="4" applyFont="1" applyFill="1" applyBorder="1" applyAlignment="1">
      <alignment horizontal="center"/>
    </xf>
    <xf numFmtId="168" fontId="95" fillId="0" borderId="99" xfId="4" applyNumberFormat="1" applyFont="1" applyFill="1" applyBorder="1" applyAlignment="1">
      <alignment horizontal="center"/>
    </xf>
    <xf numFmtId="168" fontId="95" fillId="11" borderId="98" xfId="4" applyNumberFormat="1" applyFont="1" applyFill="1" applyBorder="1" applyAlignment="1">
      <alignment horizontal="center"/>
    </xf>
    <xf numFmtId="168" fontId="95" fillId="0" borderId="100" xfId="4" applyNumberFormat="1" applyFont="1" applyFill="1" applyBorder="1" applyAlignment="1">
      <alignment horizontal="center"/>
    </xf>
    <xf numFmtId="168" fontId="99" fillId="0" borderId="90" xfId="4" applyNumberFormat="1" applyFont="1" applyFill="1" applyBorder="1" applyAlignment="1">
      <alignment horizontal="center"/>
    </xf>
    <xf numFmtId="168" fontId="99" fillId="0" borderId="92" xfId="4" applyNumberFormat="1" applyFont="1" applyFill="1" applyBorder="1" applyAlignment="1">
      <alignment horizontal="center"/>
    </xf>
    <xf numFmtId="168" fontId="99" fillId="0" borderId="0" xfId="4" applyNumberFormat="1" applyFont="1" applyFill="1" applyBorder="1" applyAlignment="1">
      <alignment horizontal="center"/>
    </xf>
    <xf numFmtId="168" fontId="95" fillId="0" borderId="98" xfId="4" applyNumberFormat="1" applyFont="1" applyFill="1" applyBorder="1" applyAlignment="1">
      <alignment horizontal="center"/>
    </xf>
    <xf numFmtId="164" fontId="95" fillId="0" borderId="99" xfId="4" applyNumberFormat="1" applyFont="1" applyFill="1" applyBorder="1" applyAlignment="1">
      <alignment horizontal="center" shrinkToFit="1"/>
    </xf>
    <xf numFmtId="168" fontId="99" fillId="12" borderId="93" xfId="4" applyNumberFormat="1" applyFont="1" applyFill="1" applyBorder="1" applyAlignment="1">
      <alignment horizontal="center"/>
    </xf>
    <xf numFmtId="168" fontId="99" fillId="0" borderId="98" xfId="4" applyNumberFormat="1" applyFont="1" applyFill="1" applyBorder="1" applyAlignment="1">
      <alignment horizontal="center"/>
    </xf>
    <xf numFmtId="167" fontId="98" fillId="0" borderId="94" xfId="4" applyFont="1" applyFill="1" applyBorder="1" applyAlignment="1">
      <alignment horizontal="left" indent="1"/>
    </xf>
    <xf numFmtId="167" fontId="93" fillId="0" borderId="98" xfId="4" applyFont="1" applyFill="1" applyBorder="1"/>
    <xf numFmtId="165" fontId="93" fillId="0" borderId="93" xfId="4" applyNumberFormat="1" applyFont="1" applyFill="1" applyBorder="1" applyAlignment="1">
      <alignment horizontal="center"/>
    </xf>
    <xf numFmtId="168" fontId="93" fillId="0" borderId="91" xfId="4" applyNumberFormat="1" applyFont="1" applyFill="1" applyBorder="1" applyAlignment="1">
      <alignment horizontal="right"/>
    </xf>
    <xf numFmtId="168" fontId="93" fillId="0" borderId="89" xfId="4" applyNumberFormat="1" applyFont="1" applyFill="1" applyBorder="1" applyAlignment="1">
      <alignment horizontal="right"/>
    </xf>
    <xf numFmtId="168" fontId="100" fillId="0" borderId="91" xfId="4" applyNumberFormat="1" applyFont="1" applyFill="1" applyBorder="1" applyAlignment="1">
      <alignment horizontal="right"/>
    </xf>
    <xf numFmtId="168" fontId="100" fillId="0" borderId="101" xfId="4" applyNumberFormat="1" applyFont="1" applyFill="1" applyBorder="1" applyAlignment="1">
      <alignment horizontal="right"/>
    </xf>
    <xf numFmtId="170" fontId="100" fillId="0" borderId="89" xfId="4" applyNumberFormat="1" applyFont="1" applyFill="1" applyBorder="1" applyAlignment="1">
      <alignment horizontal="right"/>
    </xf>
    <xf numFmtId="168" fontId="95" fillId="0" borderId="88" xfId="4" applyNumberFormat="1" applyFont="1" applyFill="1" applyBorder="1" applyAlignment="1">
      <alignment horizontal="right"/>
    </xf>
    <xf numFmtId="168" fontId="95" fillId="11" borderId="90" xfId="4" applyNumberFormat="1" applyFont="1" applyFill="1" applyBorder="1" applyAlignment="1">
      <alignment horizontal="right"/>
    </xf>
    <xf numFmtId="171" fontId="100" fillId="0" borderId="95" xfId="4" applyNumberFormat="1" applyFont="1" applyFill="1" applyBorder="1" applyAlignment="1">
      <alignment horizontal="right"/>
    </xf>
    <xf numFmtId="170" fontId="93" fillId="0" borderId="98" xfId="4" applyNumberFormat="1" applyFont="1" applyFill="1" applyBorder="1" applyAlignment="1" applyProtection="1">
      <alignment horizontal="right"/>
      <protection locked="0"/>
    </xf>
    <xf numFmtId="170" fontId="93" fillId="0" borderId="87" xfId="4" applyNumberFormat="1" applyFont="1" applyFill="1" applyBorder="1" applyAlignment="1" applyProtection="1">
      <alignment horizontal="right"/>
      <protection locked="0"/>
    </xf>
    <xf numFmtId="168" fontId="93" fillId="0" borderId="90" xfId="4" applyNumberFormat="1" applyFont="1" applyFill="1" applyBorder="1" applyAlignment="1" applyProtection="1">
      <alignment horizontal="right"/>
      <protection locked="0"/>
    </xf>
    <xf numFmtId="168" fontId="95" fillId="0" borderId="92" xfId="4" applyNumberFormat="1" applyFont="1" applyFill="1" applyBorder="1" applyAlignment="1">
      <alignment horizontal="right"/>
    </xf>
    <xf numFmtId="164" fontId="95" fillId="0" borderId="92" xfId="4" applyNumberFormat="1" applyFont="1" applyFill="1" applyBorder="1" applyAlignment="1">
      <alignment horizontal="right"/>
    </xf>
    <xf numFmtId="168" fontId="93" fillId="0" borderId="0" xfId="4" applyNumberFormat="1" applyFont="1" applyFill="1" applyAlignment="1">
      <alignment horizontal="right"/>
    </xf>
    <xf numFmtId="170" fontId="93" fillId="12" borderId="90" xfId="4" applyNumberFormat="1" applyFont="1" applyFill="1" applyBorder="1" applyAlignment="1">
      <alignment horizontal="right"/>
    </xf>
    <xf numFmtId="170" fontId="100" fillId="0" borderId="91" xfId="4" applyNumberFormat="1" applyFont="1" applyFill="1" applyBorder="1" applyAlignment="1">
      <alignment horizontal="right"/>
    </xf>
    <xf numFmtId="167" fontId="98" fillId="0" borderId="96" xfId="4" applyFont="1" applyFill="1" applyBorder="1" applyAlignment="1">
      <alignment horizontal="left" indent="1"/>
    </xf>
    <xf numFmtId="167" fontId="93" fillId="0" borderId="90" xfId="4" applyFont="1" applyFill="1" applyBorder="1"/>
    <xf numFmtId="165" fontId="93" fillId="0" borderId="90" xfId="4" applyNumberFormat="1" applyFont="1" applyFill="1" applyBorder="1" applyAlignment="1">
      <alignment horizontal="center"/>
    </xf>
    <xf numFmtId="168" fontId="93" fillId="0" borderId="88" xfId="4" applyNumberFormat="1" applyFont="1" applyFill="1" applyBorder="1" applyAlignment="1">
      <alignment horizontal="right"/>
    </xf>
    <xf numFmtId="168" fontId="93" fillId="0" borderId="90" xfId="4" applyNumberFormat="1" applyFont="1" applyFill="1" applyBorder="1" applyAlignment="1">
      <alignment horizontal="right"/>
    </xf>
    <xf numFmtId="168" fontId="100" fillId="0" borderId="88" xfId="4" applyNumberFormat="1" applyFont="1" applyFill="1" applyBorder="1" applyAlignment="1">
      <alignment horizontal="right"/>
    </xf>
    <xf numFmtId="168" fontId="100" fillId="0" borderId="87" xfId="4" applyNumberFormat="1" applyFont="1" applyFill="1" applyBorder="1" applyAlignment="1">
      <alignment horizontal="right"/>
    </xf>
    <xf numFmtId="170" fontId="100" fillId="0" borderId="90" xfId="4" applyNumberFormat="1" applyFont="1" applyFill="1" applyBorder="1" applyAlignment="1">
      <alignment horizontal="right"/>
    </xf>
    <xf numFmtId="171" fontId="100" fillId="0" borderId="96" xfId="4" applyNumberFormat="1" applyFont="1" applyFill="1" applyBorder="1" applyAlignment="1">
      <alignment horizontal="right"/>
    </xf>
    <xf numFmtId="170" fontId="93" fillId="0" borderId="90" xfId="4" applyNumberFormat="1" applyFont="1" applyFill="1" applyBorder="1" applyAlignment="1" applyProtection="1">
      <alignment horizontal="right"/>
      <protection locked="0"/>
    </xf>
    <xf numFmtId="164" fontId="95" fillId="0" borderId="88" xfId="4" applyNumberFormat="1" applyFont="1" applyFill="1" applyBorder="1" applyAlignment="1">
      <alignment horizontal="right"/>
    </xf>
    <xf numFmtId="170" fontId="93" fillId="12" borderId="89" xfId="4" applyNumberFormat="1" applyFont="1" applyFill="1" applyBorder="1" applyAlignment="1">
      <alignment horizontal="right"/>
    </xf>
    <xf numFmtId="170" fontId="100" fillId="0" borderId="88" xfId="4" applyNumberFormat="1" applyFont="1" applyFill="1" applyBorder="1" applyAlignment="1">
      <alignment horizontal="right"/>
    </xf>
    <xf numFmtId="167" fontId="98" fillId="0" borderId="97" xfId="4" applyFont="1" applyFill="1" applyBorder="1" applyAlignment="1">
      <alignment horizontal="left" indent="1"/>
    </xf>
    <xf numFmtId="167" fontId="93" fillId="0" borderId="98" xfId="4" applyFont="1" applyFill="1" applyBorder="1" applyAlignment="1">
      <alignment horizontal="center"/>
    </xf>
    <xf numFmtId="168" fontId="93" fillId="0" borderId="90" xfId="4" applyNumberFormat="1" applyFont="1" applyFill="1" applyBorder="1" applyAlignment="1">
      <alignment horizontal="center"/>
    </xf>
    <xf numFmtId="168" fontId="100" fillId="0" borderId="99" xfId="4" applyNumberFormat="1" applyFont="1" applyFill="1" applyBorder="1" applyAlignment="1">
      <alignment horizontal="right"/>
    </xf>
    <xf numFmtId="168" fontId="100" fillId="0" borderId="100" xfId="4" applyNumberFormat="1" applyFont="1" applyFill="1" applyBorder="1" applyAlignment="1">
      <alignment horizontal="right"/>
    </xf>
    <xf numFmtId="168" fontId="100" fillId="0" borderId="90" xfId="4" applyNumberFormat="1" applyFont="1" applyFill="1" applyBorder="1" applyAlignment="1">
      <alignment horizontal="right"/>
    </xf>
    <xf numFmtId="168" fontId="95" fillId="0" borderId="99" xfId="4" applyNumberFormat="1" applyFont="1" applyFill="1" applyBorder="1" applyAlignment="1">
      <alignment horizontal="right"/>
    </xf>
    <xf numFmtId="168" fontId="95" fillId="11" borderId="98" xfId="4" applyNumberFormat="1" applyFont="1" applyFill="1" applyBorder="1" applyAlignment="1">
      <alignment horizontal="right"/>
    </xf>
    <xf numFmtId="168" fontId="100" fillId="0" borderId="97" xfId="4" applyNumberFormat="1" applyFont="1" applyFill="1" applyBorder="1" applyAlignment="1">
      <alignment horizontal="right"/>
    </xf>
    <xf numFmtId="168" fontId="93" fillId="0" borderId="100" xfId="4" applyNumberFormat="1" applyFont="1" applyFill="1" applyBorder="1" applyAlignment="1" applyProtection="1">
      <alignment horizontal="right"/>
      <protection locked="0"/>
    </xf>
    <xf numFmtId="168" fontId="93" fillId="0" borderId="98" xfId="4" applyNumberFormat="1" applyFont="1" applyFill="1" applyBorder="1" applyAlignment="1" applyProtection="1">
      <alignment horizontal="right"/>
      <protection locked="0"/>
    </xf>
    <xf numFmtId="168" fontId="93" fillId="12" borderId="90" xfId="4" applyNumberFormat="1" applyFont="1" applyFill="1" applyBorder="1" applyAlignment="1">
      <alignment horizontal="right"/>
    </xf>
    <xf numFmtId="167" fontId="99" fillId="0" borderId="0" xfId="4" applyFont="1" applyAlignment="1">
      <alignment horizontal="right"/>
    </xf>
    <xf numFmtId="167" fontId="93" fillId="0" borderId="90" xfId="4" applyFont="1" applyFill="1" applyBorder="1" applyAlignment="1">
      <alignment horizontal="center"/>
    </xf>
    <xf numFmtId="168" fontId="100" fillId="0" borderId="96" xfId="4" applyNumberFormat="1" applyFont="1" applyFill="1" applyBorder="1" applyAlignment="1">
      <alignment horizontal="right"/>
    </xf>
    <xf numFmtId="168" fontId="93" fillId="0" borderId="87" xfId="4" applyNumberFormat="1" applyFont="1" applyFill="1" applyBorder="1" applyAlignment="1" applyProtection="1">
      <alignment horizontal="right"/>
      <protection locked="0"/>
    </xf>
    <xf numFmtId="167" fontId="93" fillId="0" borderId="89" xfId="4" applyFont="1" applyFill="1" applyBorder="1" applyAlignment="1">
      <alignment horizontal="center"/>
    </xf>
    <xf numFmtId="168" fontId="93" fillId="0" borderId="93" xfId="4" applyNumberFormat="1" applyFont="1" applyFill="1" applyBorder="1" applyAlignment="1">
      <alignment horizontal="center"/>
    </xf>
    <xf numFmtId="168" fontId="93" fillId="0" borderId="92" xfId="4" applyNumberFormat="1" applyFont="1" applyFill="1" applyBorder="1" applyAlignment="1">
      <alignment horizontal="right"/>
    </xf>
    <xf numFmtId="168" fontId="93" fillId="0" borderId="93" xfId="4" applyNumberFormat="1" applyFont="1" applyFill="1" applyBorder="1" applyAlignment="1">
      <alignment horizontal="right"/>
    </xf>
    <xf numFmtId="168" fontId="100" fillId="0" borderId="92" xfId="4" applyNumberFormat="1" applyFont="1" applyFill="1" applyBorder="1" applyAlignment="1">
      <alignment horizontal="right"/>
    </xf>
    <xf numFmtId="168" fontId="100" fillId="0" borderId="0" xfId="4" applyNumberFormat="1" applyFont="1" applyFill="1" applyBorder="1" applyAlignment="1">
      <alignment horizontal="right"/>
    </xf>
    <xf numFmtId="168" fontId="100" fillId="0" borderId="93" xfId="4" applyNumberFormat="1" applyFont="1" applyFill="1" applyBorder="1" applyAlignment="1">
      <alignment horizontal="right"/>
    </xf>
    <xf numFmtId="168" fontId="95" fillId="0" borderId="91" xfId="4" applyNumberFormat="1" applyFont="1" applyFill="1" applyBorder="1" applyAlignment="1">
      <alignment horizontal="right"/>
    </xf>
    <xf numFmtId="168" fontId="95" fillId="11" borderId="89" xfId="4" applyNumberFormat="1" applyFont="1" applyFill="1" applyBorder="1" applyAlignment="1">
      <alignment horizontal="right"/>
    </xf>
    <xf numFmtId="168" fontId="100" fillId="0" borderId="94" xfId="4" applyNumberFormat="1" applyFont="1" applyFill="1" applyBorder="1" applyAlignment="1">
      <alignment horizontal="right"/>
    </xf>
    <xf numFmtId="170" fontId="93" fillId="0" borderId="89" xfId="4" applyNumberFormat="1" applyFont="1" applyFill="1" applyBorder="1" applyAlignment="1" applyProtection="1">
      <alignment horizontal="right"/>
      <protection locked="0"/>
    </xf>
    <xf numFmtId="167" fontId="95" fillId="0" borderId="90" xfId="4" applyFont="1" applyFill="1" applyBorder="1" applyAlignment="1">
      <alignment horizontal="center"/>
    </xf>
    <xf numFmtId="168" fontId="95" fillId="0" borderId="90" xfId="4" applyNumberFormat="1" applyFont="1" applyFill="1" applyBorder="1" applyAlignment="1">
      <alignment horizontal="center"/>
    </xf>
    <xf numFmtId="168" fontId="101" fillId="0" borderId="88" xfId="4" applyNumberFormat="1" applyFont="1" applyFill="1" applyBorder="1" applyAlignment="1">
      <alignment horizontal="right"/>
    </xf>
    <xf numFmtId="168" fontId="101" fillId="0" borderId="90" xfId="4" applyNumberFormat="1" applyFont="1" applyFill="1" applyBorder="1" applyAlignment="1">
      <alignment horizontal="right"/>
    </xf>
    <xf numFmtId="168" fontId="99" fillId="0" borderId="90" xfId="4" applyNumberFormat="1" applyFont="1" applyFill="1" applyBorder="1" applyAlignment="1">
      <alignment horizontal="right"/>
    </xf>
    <xf numFmtId="168" fontId="99" fillId="0" borderId="96" xfId="4" applyNumberFormat="1" applyFont="1" applyFill="1" applyBorder="1" applyAlignment="1">
      <alignment horizontal="right"/>
    </xf>
    <xf numFmtId="168" fontId="95" fillId="11" borderId="96" xfId="4" applyNumberFormat="1" applyFont="1" applyFill="1" applyBorder="1" applyAlignment="1">
      <alignment horizontal="right"/>
    </xf>
    <xf numFmtId="168" fontId="95" fillId="17" borderId="96" xfId="4" applyNumberFormat="1" applyFont="1" applyFill="1" applyBorder="1" applyAlignment="1">
      <alignment horizontal="right"/>
    </xf>
    <xf numFmtId="168" fontId="95" fillId="17" borderId="90" xfId="4" applyNumberFormat="1" applyFont="1" applyFill="1" applyBorder="1" applyAlignment="1">
      <alignment horizontal="right"/>
    </xf>
    <xf numFmtId="168" fontId="95" fillId="17" borderId="87" xfId="4" applyNumberFormat="1" applyFont="1" applyFill="1" applyBorder="1" applyAlignment="1">
      <alignment horizontal="right"/>
    </xf>
    <xf numFmtId="164" fontId="95" fillId="0" borderId="91" xfId="4" applyNumberFormat="1" applyFont="1" applyFill="1" applyBorder="1" applyAlignment="1">
      <alignment horizontal="right"/>
    </xf>
    <xf numFmtId="168" fontId="99" fillId="17" borderId="90" xfId="4" applyNumberFormat="1" applyFont="1" applyFill="1" applyBorder="1" applyAlignment="1">
      <alignment horizontal="right"/>
    </xf>
    <xf numFmtId="168" fontId="100" fillId="11" borderId="98" xfId="4" applyNumberFormat="1" applyFont="1" applyFill="1" applyBorder="1" applyAlignment="1">
      <alignment horizontal="right"/>
    </xf>
    <xf numFmtId="168" fontId="93" fillId="12" borderId="98" xfId="4" applyNumberFormat="1" applyFont="1" applyFill="1" applyBorder="1" applyAlignment="1">
      <alignment horizontal="right"/>
    </xf>
    <xf numFmtId="168" fontId="100" fillId="11" borderId="90" xfId="4" applyNumberFormat="1" applyFont="1" applyFill="1" applyBorder="1" applyAlignment="1">
      <alignment horizontal="right"/>
    </xf>
    <xf numFmtId="164" fontId="100" fillId="11" borderId="90" xfId="4" applyNumberFormat="1" applyFont="1" applyFill="1" applyBorder="1" applyAlignment="1">
      <alignment horizontal="right"/>
    </xf>
    <xf numFmtId="168" fontId="100" fillId="0" borderId="89" xfId="4" applyNumberFormat="1" applyFont="1" applyFill="1" applyBorder="1" applyAlignment="1">
      <alignment horizontal="right"/>
    </xf>
    <xf numFmtId="168" fontId="100" fillId="0" borderId="95" xfId="4" applyNumberFormat="1" applyFont="1" applyFill="1" applyBorder="1" applyAlignment="1">
      <alignment horizontal="right"/>
    </xf>
    <xf numFmtId="168" fontId="93" fillId="0" borderId="101" xfId="4" applyNumberFormat="1" applyFont="1" applyFill="1" applyBorder="1" applyAlignment="1" applyProtection="1">
      <alignment horizontal="right"/>
      <protection locked="0"/>
    </xf>
    <xf numFmtId="168" fontId="93" fillId="0" borderId="89" xfId="4" applyNumberFormat="1" applyFont="1" applyFill="1" applyBorder="1" applyAlignment="1" applyProtection="1">
      <alignment horizontal="right"/>
      <protection locked="0"/>
    </xf>
    <xf numFmtId="168" fontId="93" fillId="12" borderId="89" xfId="4" applyNumberFormat="1" applyFont="1" applyFill="1" applyBorder="1" applyAlignment="1">
      <alignment horizontal="right"/>
    </xf>
    <xf numFmtId="167" fontId="98" fillId="0" borderId="98" xfId="4" applyFont="1" applyFill="1" applyBorder="1" applyAlignment="1">
      <alignment horizontal="left" indent="1"/>
    </xf>
    <xf numFmtId="168" fontId="102" fillId="0" borderId="98" xfId="4" applyNumberFormat="1" applyFont="1" applyFill="1" applyBorder="1" applyAlignment="1">
      <alignment horizontal="center"/>
    </xf>
    <xf numFmtId="168" fontId="102" fillId="0" borderId="90" xfId="4" applyNumberFormat="1" applyFont="1" applyFill="1" applyBorder="1" applyAlignment="1">
      <alignment horizontal="right"/>
    </xf>
    <xf numFmtId="168" fontId="102" fillId="0" borderId="98" xfId="4" applyNumberFormat="1" applyFont="1" applyFill="1" applyBorder="1" applyAlignment="1">
      <alignment horizontal="right"/>
    </xf>
    <xf numFmtId="168" fontId="102" fillId="0" borderId="97" xfId="4" applyNumberFormat="1" applyFont="1" applyFill="1" applyBorder="1" applyAlignment="1">
      <alignment horizontal="right"/>
    </xf>
    <xf numFmtId="168" fontId="102" fillId="0" borderId="99" xfId="4" applyNumberFormat="1" applyFont="1" applyFill="1" applyBorder="1" applyAlignment="1" applyProtection="1">
      <alignment horizontal="right"/>
      <protection locked="0"/>
    </xf>
    <xf numFmtId="168" fontId="102" fillId="11" borderId="99" xfId="4" applyNumberFormat="1" applyFont="1" applyFill="1" applyBorder="1" applyAlignment="1" applyProtection="1">
      <alignment horizontal="right"/>
      <protection locked="0"/>
    </xf>
    <xf numFmtId="168" fontId="102" fillId="0" borderId="96" xfId="4" applyNumberFormat="1" applyFont="1" applyFill="1" applyBorder="1" applyAlignment="1" applyProtection="1">
      <alignment horizontal="right"/>
      <protection locked="0"/>
    </xf>
    <xf numFmtId="164" fontId="93" fillId="0" borderId="88" xfId="4" applyNumberFormat="1" applyFont="1" applyFill="1" applyBorder="1" applyAlignment="1" applyProtection="1">
      <alignment horizontal="right"/>
      <protection locked="0"/>
    </xf>
    <xf numFmtId="168" fontId="93" fillId="0" borderId="88" xfId="4" applyNumberFormat="1" applyFont="1" applyFill="1" applyBorder="1" applyAlignment="1" applyProtection="1">
      <alignment horizontal="right"/>
      <protection locked="0"/>
    </xf>
    <xf numFmtId="168" fontId="101" fillId="0" borderId="87" xfId="4" applyNumberFormat="1" applyFont="1" applyFill="1" applyBorder="1" applyAlignment="1">
      <alignment horizontal="right"/>
    </xf>
    <xf numFmtId="164" fontId="101" fillId="0" borderId="90" xfId="4" applyNumberFormat="1" applyFont="1" applyFill="1" applyBorder="1" applyAlignment="1">
      <alignment horizontal="right"/>
    </xf>
    <xf numFmtId="168" fontId="102" fillId="0" borderId="88" xfId="4" applyNumberFormat="1" applyFont="1" applyFill="1" applyBorder="1" applyAlignment="1">
      <alignment horizontal="right"/>
    </xf>
    <xf numFmtId="168" fontId="102" fillId="0" borderId="90" xfId="4" applyNumberFormat="1" applyFont="1" applyFill="1" applyBorder="1" applyAlignment="1">
      <alignment horizontal="center"/>
    </xf>
    <xf numFmtId="168" fontId="102" fillId="0" borderId="96" xfId="4" applyNumberFormat="1" applyFont="1" applyFill="1" applyBorder="1" applyAlignment="1">
      <alignment horizontal="right"/>
    </xf>
    <xf numFmtId="168" fontId="102" fillId="0" borderId="88" xfId="4" applyNumberFormat="1" applyFont="1" applyFill="1" applyBorder="1" applyAlignment="1" applyProtection="1">
      <alignment horizontal="right"/>
      <protection locked="0"/>
    </xf>
    <xf numFmtId="164" fontId="102" fillId="11" borderId="90" xfId="4" applyNumberFormat="1" applyFont="1" applyFill="1" applyBorder="1" applyAlignment="1" applyProtection="1">
      <alignment horizontal="right"/>
      <protection locked="0"/>
    </xf>
    <xf numFmtId="168" fontId="93" fillId="0" borderId="99" xfId="4" applyNumberFormat="1" applyFont="1" applyFill="1" applyBorder="1" applyAlignment="1">
      <alignment horizontal="right"/>
    </xf>
    <xf numFmtId="168" fontId="93" fillId="0" borderId="98" xfId="4" applyNumberFormat="1" applyFont="1" applyFill="1" applyBorder="1" applyAlignment="1">
      <alignment horizontal="right"/>
    </xf>
    <xf numFmtId="168" fontId="102" fillId="11" borderId="88" xfId="4" applyNumberFormat="1" applyFont="1" applyFill="1" applyBorder="1" applyAlignment="1" applyProtection="1">
      <alignment horizontal="right"/>
      <protection locked="0"/>
    </xf>
    <xf numFmtId="168" fontId="102" fillId="0" borderId="97" xfId="4" applyNumberFormat="1" applyFont="1" applyFill="1" applyBorder="1" applyAlignment="1" applyProtection="1">
      <alignment horizontal="right"/>
      <protection locked="0"/>
    </xf>
    <xf numFmtId="168" fontId="93" fillId="0" borderId="96" xfId="4" applyNumberFormat="1" applyFont="1" applyFill="1" applyBorder="1" applyAlignment="1">
      <alignment horizontal="right"/>
    </xf>
    <xf numFmtId="168" fontId="102" fillId="11" borderId="98" xfId="4" applyNumberFormat="1" applyFont="1" applyFill="1" applyBorder="1" applyAlignment="1" applyProtection="1">
      <alignment horizontal="right"/>
      <protection locked="0"/>
    </xf>
    <xf numFmtId="168" fontId="101" fillId="0" borderId="99" xfId="4" applyNumberFormat="1" applyFont="1" applyFill="1" applyBorder="1" applyAlignment="1">
      <alignment horizontal="right"/>
    </xf>
    <xf numFmtId="164" fontId="101" fillId="0" borderId="99" xfId="4" applyNumberFormat="1" applyFont="1" applyFill="1" applyBorder="1" applyAlignment="1">
      <alignment horizontal="right"/>
    </xf>
    <xf numFmtId="168" fontId="102" fillId="0" borderId="99" xfId="4" applyNumberFormat="1" applyFont="1" applyFill="1" applyBorder="1" applyAlignment="1">
      <alignment horizontal="right"/>
    </xf>
    <xf numFmtId="168" fontId="102" fillId="11" borderId="90" xfId="4" applyNumberFormat="1" applyFont="1" applyFill="1" applyBorder="1" applyAlignment="1" applyProtection="1">
      <alignment horizontal="right"/>
      <protection locked="0"/>
    </xf>
    <xf numFmtId="164" fontId="101" fillId="0" borderId="88" xfId="4" applyNumberFormat="1" applyFont="1" applyFill="1" applyBorder="1" applyAlignment="1">
      <alignment horizontal="right"/>
    </xf>
    <xf numFmtId="167" fontId="100" fillId="0" borderId="90" xfId="4" applyFont="1" applyFill="1" applyBorder="1" applyAlignment="1">
      <alignment horizontal="center"/>
    </xf>
    <xf numFmtId="168" fontId="102" fillId="0" borderId="89" xfId="4" applyNumberFormat="1" applyFont="1" applyFill="1" applyBorder="1" applyAlignment="1">
      <alignment horizontal="center"/>
    </xf>
    <xf numFmtId="168" fontId="93" fillId="0" borderId="94" xfId="4" applyNumberFormat="1" applyFont="1" applyFill="1" applyBorder="1" applyAlignment="1">
      <alignment horizontal="right"/>
    </xf>
    <xf numFmtId="168" fontId="102" fillId="0" borderId="89" xfId="4" applyNumberFormat="1" applyFont="1" applyFill="1" applyBorder="1" applyAlignment="1">
      <alignment horizontal="right"/>
    </xf>
    <xf numFmtId="168" fontId="102" fillId="0" borderId="95" xfId="4" applyNumberFormat="1" applyFont="1" applyFill="1" applyBorder="1" applyAlignment="1">
      <alignment horizontal="right"/>
    </xf>
    <xf numFmtId="168" fontId="102" fillId="0" borderId="91" xfId="4" applyNumberFormat="1" applyFont="1" applyFill="1" applyBorder="1" applyAlignment="1" applyProtection="1">
      <alignment horizontal="right"/>
      <protection locked="0"/>
    </xf>
    <xf numFmtId="168" fontId="102" fillId="11" borderId="89" xfId="4" applyNumberFormat="1" applyFont="1" applyFill="1" applyBorder="1" applyAlignment="1" applyProtection="1">
      <alignment horizontal="right"/>
      <protection locked="0"/>
    </xf>
    <xf numFmtId="168" fontId="102" fillId="0" borderId="94" xfId="4" applyNumberFormat="1" applyFont="1" applyFill="1" applyBorder="1" applyAlignment="1" applyProtection="1">
      <alignment horizontal="right"/>
      <protection locked="0"/>
    </xf>
    <xf numFmtId="164" fontId="93" fillId="0" borderId="91" xfId="4" applyNumberFormat="1" applyFont="1" applyFill="1" applyBorder="1" applyAlignment="1" applyProtection="1">
      <alignment horizontal="right"/>
      <protection locked="0"/>
    </xf>
    <xf numFmtId="168" fontId="93" fillId="0" borderId="91" xfId="4" applyNumberFormat="1" applyFont="1" applyFill="1" applyBorder="1" applyAlignment="1" applyProtection="1">
      <alignment horizontal="right"/>
      <protection locked="0"/>
    </xf>
    <xf numFmtId="168" fontId="102" fillId="0" borderId="91" xfId="4" applyNumberFormat="1" applyFont="1" applyFill="1" applyBorder="1" applyAlignment="1">
      <alignment horizontal="right"/>
    </xf>
    <xf numFmtId="167" fontId="103" fillId="0" borderId="96" xfId="4" applyFont="1" applyFill="1" applyBorder="1" applyAlignment="1">
      <alignment horizontal="left" indent="1"/>
    </xf>
    <xf numFmtId="167" fontId="101" fillId="0" borderId="90" xfId="4" applyFont="1" applyFill="1" applyBorder="1" applyAlignment="1">
      <alignment horizontal="center"/>
    </xf>
    <xf numFmtId="168" fontId="101" fillId="0" borderId="90" xfId="4" applyNumberFormat="1" applyFont="1" applyFill="1" applyBorder="1" applyAlignment="1">
      <alignment horizontal="center"/>
    </xf>
    <xf numFmtId="168" fontId="101" fillId="0" borderId="96" xfId="4" applyNumberFormat="1" applyFont="1" applyFill="1" applyBorder="1" applyAlignment="1">
      <alignment horizontal="right"/>
    </xf>
    <xf numFmtId="168" fontId="101" fillId="0" borderId="88" xfId="4" applyNumberFormat="1" applyFont="1" applyFill="1" applyBorder="1" applyAlignment="1" applyProtection="1">
      <alignment horizontal="right"/>
    </xf>
    <xf numFmtId="164" fontId="101" fillId="11" borderId="90" xfId="4" applyNumberFormat="1" applyFont="1" applyFill="1" applyBorder="1" applyAlignment="1" applyProtection="1">
      <alignment horizontal="right"/>
    </xf>
    <xf numFmtId="164" fontId="101" fillId="17" borderId="96" xfId="4" applyNumberFormat="1" applyFont="1" applyFill="1" applyBorder="1" applyAlignment="1" applyProtection="1">
      <alignment horizontal="right" shrinkToFit="1"/>
    </xf>
    <xf numFmtId="164" fontId="101" fillId="17" borderId="90" xfId="4" applyNumberFormat="1" applyFont="1" applyFill="1" applyBorder="1" applyAlignment="1" applyProtection="1">
      <alignment horizontal="right" shrinkToFit="1"/>
    </xf>
    <xf numFmtId="164" fontId="101" fillId="17" borderId="88" xfId="4" applyNumberFormat="1" applyFont="1" applyFill="1" applyBorder="1" applyAlignment="1" applyProtection="1">
      <alignment horizontal="right" shrinkToFit="1"/>
    </xf>
    <xf numFmtId="168" fontId="101" fillId="17" borderId="90" xfId="4" applyNumberFormat="1" applyFont="1" applyFill="1" applyBorder="1" applyAlignment="1">
      <alignment horizontal="right"/>
    </xf>
    <xf numFmtId="168" fontId="93" fillId="0" borderId="97" xfId="4" applyNumberFormat="1" applyFont="1" applyFill="1" applyBorder="1" applyAlignment="1">
      <alignment horizontal="right"/>
    </xf>
    <xf numFmtId="168" fontId="101" fillId="0" borderId="98" xfId="4" applyNumberFormat="1" applyFont="1" applyFill="1" applyBorder="1" applyAlignment="1">
      <alignment horizontal="right"/>
    </xf>
    <xf numFmtId="168" fontId="101" fillId="0" borderId="97" xfId="4" applyNumberFormat="1" applyFont="1" applyFill="1" applyBorder="1" applyAlignment="1">
      <alignment horizontal="right"/>
    </xf>
    <xf numFmtId="164" fontId="102" fillId="11" borderId="98" xfId="4" applyNumberFormat="1" applyFont="1" applyFill="1" applyBorder="1" applyAlignment="1" applyProtection="1">
      <alignment horizontal="right"/>
      <protection locked="0"/>
    </xf>
    <xf numFmtId="164" fontId="93" fillId="0" borderId="99" xfId="4" applyNumberFormat="1" applyFont="1" applyFill="1" applyBorder="1" applyAlignment="1" applyProtection="1">
      <alignment horizontal="right"/>
      <protection locked="0"/>
    </xf>
    <xf numFmtId="168" fontId="93" fillId="0" borderId="99" xfId="4" applyNumberFormat="1" applyFont="1" applyFill="1" applyBorder="1" applyAlignment="1" applyProtection="1">
      <alignment horizontal="right"/>
      <protection locked="0"/>
    </xf>
    <xf numFmtId="164" fontId="102" fillId="11" borderId="89" xfId="4" applyNumberFormat="1" applyFont="1" applyFill="1" applyBorder="1" applyAlignment="1" applyProtection="1">
      <alignment horizontal="right"/>
      <protection locked="0"/>
    </xf>
    <xf numFmtId="164" fontId="101" fillId="17" borderId="97" xfId="4" applyNumberFormat="1" applyFont="1" applyFill="1" applyBorder="1" applyAlignment="1" applyProtection="1">
      <alignment horizontal="right"/>
    </xf>
    <xf numFmtId="164" fontId="101" fillId="17" borderId="90" xfId="4" applyNumberFormat="1" applyFont="1" applyFill="1" applyBorder="1" applyAlignment="1" applyProtection="1">
      <alignment horizontal="right"/>
    </xf>
    <xf numFmtId="167" fontId="93" fillId="0" borderId="93" xfId="4" applyFont="1" applyFill="1" applyBorder="1"/>
    <xf numFmtId="168" fontId="101" fillId="0" borderId="93" xfId="4" applyNumberFormat="1" applyFont="1" applyFill="1" applyBorder="1" applyAlignment="1">
      <alignment horizontal="center"/>
    </xf>
    <xf numFmtId="168" fontId="101" fillId="0" borderId="88" xfId="4" applyNumberFormat="1" applyFont="1" applyFill="1" applyBorder="1" applyAlignment="1" applyProtection="1">
      <alignment horizontal="right"/>
      <protection locked="0"/>
    </xf>
    <xf numFmtId="164" fontId="101" fillId="11" borderId="90" xfId="4" applyNumberFormat="1" applyFont="1" applyFill="1" applyBorder="1" applyAlignment="1" applyProtection="1">
      <alignment horizontal="right"/>
      <protection locked="0"/>
    </xf>
    <xf numFmtId="168" fontId="93" fillId="17" borderId="93" xfId="4" applyNumberFormat="1" applyFont="1" applyFill="1" applyBorder="1" applyAlignment="1">
      <alignment horizontal="right" shrinkToFit="1"/>
    </xf>
    <xf numFmtId="168" fontId="93" fillId="17" borderId="89" xfId="4" applyNumberFormat="1" applyFont="1" applyFill="1" applyBorder="1" applyAlignment="1" applyProtection="1">
      <alignment horizontal="right"/>
      <protection locked="0"/>
    </xf>
    <xf numFmtId="168" fontId="93" fillId="17" borderId="93" xfId="4" applyNumberFormat="1" applyFont="1" applyFill="1" applyBorder="1" applyAlignment="1" applyProtection="1">
      <alignment horizontal="right"/>
      <protection locked="0"/>
    </xf>
    <xf numFmtId="168" fontId="93" fillId="17" borderId="93" xfId="4" applyNumberFormat="1" applyFont="1" applyFill="1" applyBorder="1" applyAlignment="1">
      <alignment horizontal="right"/>
    </xf>
    <xf numFmtId="167" fontId="103" fillId="0" borderId="95" xfId="4" applyFont="1" applyFill="1" applyBorder="1" applyAlignment="1">
      <alignment horizontal="left" indent="1"/>
    </xf>
    <xf numFmtId="164" fontId="101" fillId="11" borderId="90" xfId="4" applyNumberFormat="1" applyFont="1" applyFill="1" applyBorder="1" applyAlignment="1">
      <alignment horizontal="right"/>
    </xf>
    <xf numFmtId="164" fontId="101" fillId="17" borderId="90" xfId="4" applyNumberFormat="1" applyFont="1" applyFill="1" applyBorder="1" applyAlignment="1">
      <alignment horizontal="right" shrinkToFit="1"/>
    </xf>
    <xf numFmtId="164" fontId="101" fillId="17" borderId="90" xfId="4" applyNumberFormat="1" applyFont="1" applyFill="1" applyBorder="1" applyAlignment="1">
      <alignment horizontal="right"/>
    </xf>
    <xf numFmtId="167" fontId="103" fillId="0" borderId="97" xfId="4" applyFont="1" applyFill="1" applyBorder="1" applyAlignment="1">
      <alignment horizontal="left" indent="1"/>
    </xf>
    <xf numFmtId="167" fontId="101" fillId="0" borderId="98" xfId="4" applyFont="1" applyFill="1" applyBorder="1" applyAlignment="1">
      <alignment horizontal="center"/>
    </xf>
    <xf numFmtId="168" fontId="101" fillId="0" borderId="98" xfId="4" applyNumberFormat="1" applyFont="1" applyFill="1" applyBorder="1" applyAlignment="1">
      <alignment horizontal="center"/>
    </xf>
    <xf numFmtId="167" fontId="93" fillId="0" borderId="0" xfId="4" applyFont="1" applyAlignment="1">
      <alignment horizontal="left" indent="1"/>
    </xf>
    <xf numFmtId="167" fontId="93" fillId="0" borderId="0" xfId="4" applyFont="1" applyAlignment="1">
      <alignment horizontal="center"/>
    </xf>
    <xf numFmtId="168" fontId="93" fillId="0" borderId="0" xfId="4" applyNumberFormat="1" applyFont="1"/>
    <xf numFmtId="164" fontId="93" fillId="0" borderId="0" xfId="4" applyNumberFormat="1" applyFont="1"/>
    <xf numFmtId="167" fontId="103" fillId="0" borderId="0" xfId="4" applyFont="1" applyFill="1" applyBorder="1" applyAlignment="1">
      <alignment horizontal="left" indent="1"/>
    </xf>
    <xf numFmtId="167" fontId="104" fillId="0" borderId="0" xfId="4" applyFont="1" applyAlignment="1">
      <alignment horizontal="left" indent="1"/>
    </xf>
    <xf numFmtId="167" fontId="105" fillId="0" borderId="0" xfId="4" applyFont="1" applyAlignment="1">
      <alignment horizontal="left" indent="1"/>
    </xf>
    <xf numFmtId="167" fontId="106" fillId="0" borderId="0" xfId="4" applyFont="1" applyFill="1" applyBorder="1" applyAlignment="1">
      <alignment horizontal="center" shrinkToFit="1"/>
    </xf>
    <xf numFmtId="167" fontId="107" fillId="0" borderId="0" xfId="4" applyFont="1"/>
    <xf numFmtId="0" fontId="0" fillId="0" borderId="0" xfId="4" applyNumberFormat="1" applyFont="1"/>
    <xf numFmtId="0" fontId="28" fillId="0" borderId="0" xfId="4" applyNumberFormat="1" applyFont="1" applyFill="1" applyAlignment="1">
      <alignment horizontal="left" indent="1"/>
    </xf>
    <xf numFmtId="0" fontId="0" fillId="0" borderId="0" xfId="4" applyNumberFormat="1" applyFont="1" applyFill="1" applyAlignment="1">
      <alignment horizontal="right"/>
    </xf>
    <xf numFmtId="0" fontId="0" fillId="0" borderId="0" xfId="4" applyNumberFormat="1" applyFont="1" applyFill="1" applyAlignment="1">
      <alignment horizontal="center"/>
    </xf>
    <xf numFmtId="0" fontId="0" fillId="0" borderId="0" xfId="4" applyNumberFormat="1" applyFont="1" applyFill="1"/>
    <xf numFmtId="3" fontId="0" fillId="0" borderId="0" xfId="4" applyNumberFormat="1" applyFont="1" applyFill="1"/>
    <xf numFmtId="3" fontId="27" fillId="0" borderId="0" xfId="4" applyNumberFormat="1" applyFont="1" applyFill="1"/>
    <xf numFmtId="164" fontId="0" fillId="0" borderId="0" xfId="4" applyNumberFormat="1" applyFont="1" applyFill="1"/>
    <xf numFmtId="3" fontId="12" fillId="0" borderId="0" xfId="4" applyNumberFormat="1" applyFont="1" applyFill="1"/>
    <xf numFmtId="0" fontId="27" fillId="0" borderId="0" xfId="4" applyNumberFormat="1" applyFont="1" applyFill="1" applyAlignment="1">
      <alignment horizontal="left" indent="1"/>
    </xf>
    <xf numFmtId="0" fontId="0" fillId="0" borderId="0" xfId="4" applyNumberFormat="1" applyFont="1" applyFill="1" applyAlignment="1">
      <alignment horizontal="left" indent="1"/>
    </xf>
    <xf numFmtId="0" fontId="0" fillId="0" borderId="0" xfId="4" applyNumberFormat="1" applyFont="1" applyFill="1" applyBorder="1"/>
    <xf numFmtId="0" fontId="0" fillId="0" borderId="0" xfId="4" applyNumberFormat="1" applyFont="1" applyFill="1" applyBorder="1" applyAlignment="1">
      <alignment horizontal="center"/>
    </xf>
    <xf numFmtId="0" fontId="29" fillId="0" borderId="0" xfId="4" applyNumberFormat="1" applyFont="1" applyFill="1" applyAlignment="1">
      <alignment horizontal="left" indent="1"/>
    </xf>
    <xf numFmtId="0" fontId="29" fillId="0" borderId="0" xfId="4" applyNumberFormat="1" applyFont="1" applyFill="1" applyBorder="1" applyAlignment="1">
      <alignment horizontal="left" indent="1"/>
    </xf>
    <xf numFmtId="0" fontId="20" fillId="0" borderId="102" xfId="4" applyNumberFormat="1" applyFont="1" applyFill="1" applyBorder="1"/>
    <xf numFmtId="0" fontId="20" fillId="0" borderId="103" xfId="4" applyNumberFormat="1" applyFont="1" applyFill="1" applyBorder="1"/>
    <xf numFmtId="3" fontId="20" fillId="0" borderId="0" xfId="4" applyNumberFormat="1" applyFont="1" applyFill="1" applyBorder="1"/>
    <xf numFmtId="3" fontId="29" fillId="0" borderId="0" xfId="4" applyNumberFormat="1" applyFont="1" applyFill="1"/>
    <xf numFmtId="0" fontId="31" fillId="0" borderId="104" xfId="4" applyNumberFormat="1" applyFont="1" applyFill="1" applyBorder="1" applyAlignment="1">
      <alignment horizontal="left" vertical="center" indent="1"/>
    </xf>
    <xf numFmtId="0" fontId="8" fillId="0" borderId="108" xfId="4" applyNumberFormat="1" applyFont="1" applyFill="1" applyBorder="1" applyAlignment="1">
      <alignment horizontal="center" vertical="center"/>
    </xf>
    <xf numFmtId="0" fontId="8" fillId="0" borderId="104" xfId="4" applyNumberFormat="1" applyFont="1" applyFill="1" applyBorder="1" applyAlignment="1">
      <alignment horizontal="center" vertical="center"/>
    </xf>
    <xf numFmtId="0" fontId="8" fillId="0" borderId="106" xfId="4" applyNumberFormat="1" applyFont="1" applyFill="1" applyBorder="1"/>
    <xf numFmtId="0" fontId="8" fillId="0" borderId="107" xfId="4" applyNumberFormat="1" applyFont="1" applyFill="1" applyBorder="1"/>
    <xf numFmtId="3" fontId="8" fillId="0" borderId="104" xfId="4" applyNumberFormat="1" applyFont="1" applyFill="1" applyBorder="1" applyAlignment="1">
      <alignment horizontal="center" vertical="center"/>
    </xf>
    <xf numFmtId="3" fontId="8" fillId="0" borderId="108" xfId="4" applyNumberFormat="1" applyFont="1" applyFill="1" applyBorder="1" applyAlignment="1">
      <alignment horizontal="center" vertical="center"/>
    </xf>
    <xf numFmtId="3" fontId="27" fillId="18" borderId="104" xfId="4" applyNumberFormat="1" applyFont="1" applyFill="1" applyBorder="1" applyAlignment="1">
      <alignment horizontal="center"/>
    </xf>
    <xf numFmtId="3" fontId="27" fillId="0" borderId="104" xfId="4" applyNumberFormat="1" applyFont="1" applyFill="1" applyBorder="1" applyAlignment="1">
      <alignment horizontal="center"/>
    </xf>
    <xf numFmtId="3" fontId="27" fillId="0" borderId="107" xfId="4" applyNumberFormat="1" applyFont="1" applyFill="1" applyBorder="1" applyAlignment="1">
      <alignment horizontal="center"/>
    </xf>
    <xf numFmtId="164" fontId="27" fillId="0" borderId="106" xfId="4" applyNumberFormat="1" applyFont="1" applyFill="1" applyBorder="1" applyAlignment="1">
      <alignment horizontal="center"/>
    </xf>
    <xf numFmtId="3" fontId="8" fillId="0" borderId="104" xfId="4" applyNumberFormat="1" applyFont="1" applyFill="1" applyBorder="1" applyAlignment="1">
      <alignment horizontal="center"/>
    </xf>
    <xf numFmtId="0" fontId="8" fillId="0" borderId="111" xfId="4" applyNumberFormat="1" applyFont="1" applyFill="1" applyBorder="1" applyAlignment="1">
      <alignment horizontal="center"/>
    </xf>
    <xf numFmtId="0" fontId="8" fillId="0" borderId="112" xfId="4" applyNumberFormat="1" applyFont="1" applyFill="1" applyBorder="1" applyAlignment="1">
      <alignment horizontal="center"/>
    </xf>
    <xf numFmtId="3" fontId="27" fillId="0" borderId="111" xfId="4" applyNumberFormat="1" applyFont="1" applyFill="1" applyBorder="1" applyAlignment="1">
      <alignment horizontal="center"/>
    </xf>
    <xf numFmtId="3" fontId="27" fillId="18" borderId="112" xfId="4" applyNumberFormat="1" applyFont="1" applyFill="1" applyBorder="1" applyAlignment="1">
      <alignment horizontal="center"/>
    </xf>
    <xf numFmtId="3" fontId="27" fillId="0" borderId="113" xfId="4" applyNumberFormat="1" applyFont="1" applyFill="1" applyBorder="1" applyAlignment="1">
      <alignment horizontal="center"/>
    </xf>
    <xf numFmtId="3" fontId="8" fillId="0" borderId="114" xfId="4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center"/>
    </xf>
    <xf numFmtId="3" fontId="27" fillId="0" borderId="112" xfId="4" applyNumberFormat="1" applyFont="1" applyFill="1" applyBorder="1" applyAlignment="1">
      <alignment horizontal="center"/>
    </xf>
    <xf numFmtId="164" fontId="27" fillId="0" borderId="111" xfId="4" applyNumberFormat="1" applyFont="1" applyFill="1" applyBorder="1" applyAlignment="1">
      <alignment horizontal="center" shrinkToFit="1"/>
    </xf>
    <xf numFmtId="3" fontId="8" fillId="19" borderId="115" xfId="4" applyNumberFormat="1" applyFont="1" applyFill="1" applyBorder="1" applyAlignment="1">
      <alignment horizontal="center"/>
    </xf>
    <xf numFmtId="3" fontId="8" fillId="0" borderId="112" xfId="4" applyNumberFormat="1" applyFont="1" applyFill="1" applyBorder="1" applyAlignment="1">
      <alignment horizontal="center"/>
    </xf>
    <xf numFmtId="0" fontId="31" fillId="0" borderId="116" xfId="4" applyNumberFormat="1" applyFont="1" applyFill="1" applyBorder="1" applyAlignment="1">
      <alignment horizontal="left" indent="1"/>
    </xf>
    <xf numFmtId="0" fontId="0" fillId="0" borderId="130" xfId="4" applyNumberFormat="1" applyFont="1" applyFill="1" applyBorder="1"/>
    <xf numFmtId="165" fontId="0" fillId="0" borderId="115" xfId="4" applyNumberFormat="1" applyFont="1" applyFill="1" applyBorder="1" applyAlignment="1">
      <alignment horizontal="center"/>
    </xf>
    <xf numFmtId="3" fontId="0" fillId="0" borderId="106" xfId="4" applyNumberFormat="1" applyFont="1" applyFill="1" applyBorder="1" applyAlignment="1">
      <alignment horizontal="right"/>
    </xf>
    <xf numFmtId="3" fontId="0" fillId="0" borderId="107" xfId="4" applyNumberFormat="1" applyFont="1" applyFill="1" applyBorder="1" applyAlignment="1">
      <alignment horizontal="right"/>
    </xf>
    <xf numFmtId="164" fontId="34" fillId="0" borderId="106" xfId="4" applyNumberFormat="1" applyFont="1" applyFill="1" applyBorder="1" applyAlignment="1">
      <alignment horizontal="right"/>
    </xf>
    <xf numFmtId="164" fontId="34" fillId="0" borderId="118" xfId="4" applyNumberFormat="1" applyFont="1" applyFill="1" applyBorder="1" applyAlignment="1">
      <alignment horizontal="right"/>
    </xf>
    <xf numFmtId="2" fontId="34" fillId="0" borderId="107" xfId="4" applyNumberFormat="1" applyFont="1" applyFill="1" applyBorder="1" applyAlignment="1">
      <alignment horizontal="right"/>
    </xf>
    <xf numFmtId="3" fontId="27" fillId="0" borderId="120" xfId="4" applyNumberFormat="1" applyFont="1" applyFill="1" applyBorder="1" applyAlignment="1">
      <alignment horizontal="right"/>
    </xf>
    <xf numFmtId="3" fontId="27" fillId="18" borderId="121" xfId="4" applyNumberFormat="1" applyFont="1" applyFill="1" applyBorder="1" applyAlignment="1">
      <alignment horizontal="right"/>
    </xf>
    <xf numFmtId="4" fontId="34" fillId="0" borderId="122" xfId="4" applyNumberFormat="1" applyFont="1" applyFill="1" applyBorder="1" applyAlignment="1">
      <alignment horizontal="right"/>
    </xf>
    <xf numFmtId="4" fontId="0" fillId="0" borderId="121" xfId="4" applyNumberFormat="1" applyFont="1" applyFill="1" applyBorder="1" applyAlignment="1" applyProtection="1">
      <alignment horizontal="right"/>
      <protection locked="0"/>
    </xf>
    <xf numFmtId="4" fontId="0" fillId="0" borderId="152" xfId="4" applyNumberFormat="1" applyFont="1" applyFill="1" applyBorder="1" applyAlignment="1" applyProtection="1">
      <alignment horizontal="right"/>
      <protection locked="0"/>
    </xf>
    <xf numFmtId="3" fontId="27" fillId="0" borderId="123" xfId="4" applyNumberFormat="1" applyFont="1" applyFill="1" applyBorder="1" applyAlignment="1">
      <alignment horizontal="right"/>
    </xf>
    <xf numFmtId="164" fontId="27" fillId="0" borderId="123" xfId="4" applyNumberFormat="1" applyFont="1" applyFill="1" applyBorder="1" applyAlignment="1">
      <alignment horizontal="right"/>
    </xf>
    <xf numFmtId="3" fontId="0" fillId="0" borderId="0" xfId="4" applyNumberFormat="1" applyFont="1" applyFill="1" applyAlignment="1">
      <alignment horizontal="right"/>
    </xf>
    <xf numFmtId="2" fontId="12" fillId="19" borderId="121" xfId="4" applyNumberFormat="1" applyFont="1" applyFill="1" applyBorder="1" applyAlignment="1">
      <alignment horizontal="right"/>
    </xf>
    <xf numFmtId="2" fontId="34" fillId="0" borderId="106" xfId="4" applyNumberFormat="1" applyFont="1" applyFill="1" applyBorder="1" applyAlignment="1">
      <alignment horizontal="right"/>
    </xf>
    <xf numFmtId="0" fontId="31" fillId="0" borderId="124" xfId="4" applyNumberFormat="1" applyFont="1" applyFill="1" applyBorder="1" applyAlignment="1">
      <alignment horizontal="left" indent="1"/>
    </xf>
    <xf numFmtId="0" fontId="0" fillId="0" borderId="124" xfId="4" applyNumberFormat="1" applyFont="1" applyFill="1" applyBorder="1"/>
    <xf numFmtId="165" fontId="0" fillId="0" borderId="125" xfId="4" applyNumberFormat="1" applyFont="1" applyFill="1" applyBorder="1" applyAlignment="1">
      <alignment horizontal="center"/>
    </xf>
    <xf numFmtId="3" fontId="0" fillId="0" borderId="127" xfId="4" applyNumberFormat="1" applyFont="1" applyFill="1" applyBorder="1" applyAlignment="1">
      <alignment horizontal="right"/>
    </xf>
    <xf numFmtId="3" fontId="0" fillId="0" borderId="125" xfId="4" applyNumberFormat="1" applyFont="1" applyFill="1" applyBorder="1" applyAlignment="1">
      <alignment horizontal="right"/>
    </xf>
    <xf numFmtId="164" fontId="34" fillId="0" borderId="127" xfId="4" applyNumberFormat="1" applyFont="1" applyFill="1" applyBorder="1" applyAlignment="1">
      <alignment horizontal="right"/>
    </xf>
    <xf numFmtId="164" fontId="34" fillId="0" borderId="128" xfId="4" applyNumberFormat="1" applyFont="1" applyFill="1" applyBorder="1" applyAlignment="1">
      <alignment horizontal="right"/>
    </xf>
    <xf numFmtId="2" fontId="34" fillId="0" borderId="125" xfId="4" applyNumberFormat="1" applyFont="1" applyFill="1" applyBorder="1" applyAlignment="1">
      <alignment horizontal="right"/>
    </xf>
    <xf numFmtId="3" fontId="27" fillId="0" borderId="127" xfId="4" applyNumberFormat="1" applyFont="1" applyFill="1" applyBorder="1" applyAlignment="1">
      <alignment horizontal="right"/>
    </xf>
    <xf numFmtId="164" fontId="27" fillId="18" borderId="125" xfId="4" applyNumberFormat="1" applyFont="1" applyFill="1" applyBorder="1" applyAlignment="1">
      <alignment horizontal="right"/>
    </xf>
    <xf numFmtId="4" fontId="34" fillId="0" borderId="124" xfId="4" applyNumberFormat="1" applyFont="1" applyFill="1" applyBorder="1" applyAlignment="1">
      <alignment horizontal="right"/>
    </xf>
    <xf numFmtId="4" fontId="0" fillId="0" borderId="125" xfId="4" applyNumberFormat="1" applyFont="1" applyFill="1" applyBorder="1" applyAlignment="1" applyProtection="1">
      <alignment horizontal="right"/>
      <protection locked="0"/>
    </xf>
    <xf numFmtId="4" fontId="0" fillId="0" borderId="128" xfId="4" applyNumberFormat="1" applyFont="1" applyFill="1" applyBorder="1" applyAlignment="1" applyProtection="1">
      <alignment horizontal="right"/>
      <protection locked="0"/>
    </xf>
    <xf numFmtId="164" fontId="27" fillId="0" borderId="127" xfId="4" applyNumberFormat="1" applyFont="1" applyFill="1" applyBorder="1" applyAlignment="1">
      <alignment horizontal="right"/>
    </xf>
    <xf numFmtId="2" fontId="12" fillId="19" borderId="129" xfId="4" applyNumberFormat="1" applyFont="1" applyFill="1" applyBorder="1" applyAlignment="1">
      <alignment horizontal="right"/>
    </xf>
    <xf numFmtId="2" fontId="34" fillId="0" borderId="127" xfId="4" applyNumberFormat="1" applyFont="1" applyFill="1" applyBorder="1" applyAlignment="1">
      <alignment horizontal="right"/>
    </xf>
    <xf numFmtId="0" fontId="31" fillId="0" borderId="130" xfId="4" applyNumberFormat="1" applyFont="1" applyFill="1" applyBorder="1" applyAlignment="1">
      <alignment horizontal="left" indent="1"/>
    </xf>
    <xf numFmtId="0" fontId="0" fillId="0" borderId="130" xfId="4" applyNumberFormat="1" applyFont="1" applyFill="1" applyBorder="1" applyAlignment="1">
      <alignment horizontal="center"/>
    </xf>
    <xf numFmtId="3" fontId="0" fillId="0" borderId="133" xfId="4" applyNumberFormat="1" applyFont="1" applyFill="1" applyBorder="1" applyAlignment="1">
      <alignment horizontal="center"/>
    </xf>
    <xf numFmtId="3" fontId="0" fillId="0" borderId="132" xfId="4" applyNumberFormat="1" applyFont="1" applyFill="1" applyBorder="1" applyAlignment="1">
      <alignment horizontal="right"/>
    </xf>
    <xf numFmtId="3" fontId="0" fillId="0" borderId="133" xfId="4" applyNumberFormat="1" applyFont="1" applyFill="1" applyBorder="1" applyAlignment="1">
      <alignment horizontal="right"/>
    </xf>
    <xf numFmtId="3" fontId="34" fillId="0" borderId="132" xfId="4" applyNumberFormat="1" applyFont="1" applyFill="1" applyBorder="1" applyAlignment="1">
      <alignment horizontal="right"/>
    </xf>
    <xf numFmtId="3" fontId="34" fillId="0" borderId="135" xfId="4" applyNumberFormat="1" applyFont="1" applyFill="1" applyBorder="1" applyAlignment="1">
      <alignment horizontal="right"/>
    </xf>
    <xf numFmtId="3" fontId="34" fillId="0" borderId="133" xfId="4" applyNumberFormat="1" applyFont="1" applyFill="1" applyBorder="1" applyAlignment="1">
      <alignment horizontal="right"/>
    </xf>
    <xf numFmtId="3" fontId="27" fillId="0" borderId="134" xfId="4" applyNumberFormat="1" applyFont="1" applyFill="1" applyBorder="1" applyAlignment="1">
      <alignment horizontal="right"/>
    </xf>
    <xf numFmtId="164" fontId="27" fillId="18" borderId="117" xfId="4" applyNumberFormat="1" applyFont="1" applyFill="1" applyBorder="1" applyAlignment="1">
      <alignment horizontal="right"/>
    </xf>
    <xf numFmtId="3" fontId="34" fillId="0" borderId="130" xfId="4" applyNumberFormat="1" applyFont="1" applyFill="1" applyBorder="1" applyAlignment="1">
      <alignment horizontal="right"/>
    </xf>
    <xf numFmtId="3" fontId="0" fillId="0" borderId="135" xfId="4" applyNumberFormat="1" applyFont="1" applyFill="1" applyBorder="1" applyAlignment="1" applyProtection="1">
      <alignment horizontal="right"/>
      <protection locked="0"/>
    </xf>
    <xf numFmtId="3" fontId="27" fillId="0" borderId="132" xfId="4" applyNumberFormat="1" applyFont="1" applyFill="1" applyBorder="1" applyAlignment="1">
      <alignment horizontal="right"/>
    </xf>
    <xf numFmtId="164" fontId="27" fillId="0" borderId="132" xfId="4" applyNumberFormat="1" applyFont="1" applyFill="1" applyBorder="1" applyAlignment="1">
      <alignment horizontal="right"/>
    </xf>
    <xf numFmtId="3" fontId="12" fillId="19" borderId="121" xfId="4" applyNumberFormat="1" applyFont="1" applyFill="1" applyBorder="1" applyAlignment="1">
      <alignment horizontal="right"/>
    </xf>
    <xf numFmtId="0" fontId="31" fillId="0" borderId="136" xfId="4" applyNumberFormat="1" applyFont="1" applyFill="1" applyBorder="1" applyAlignment="1">
      <alignment horizontal="left" indent="1"/>
    </xf>
    <xf numFmtId="0" fontId="0" fillId="0" borderId="136" xfId="4" applyNumberFormat="1" applyFont="1" applyFill="1" applyBorder="1" applyAlignment="1">
      <alignment horizontal="center"/>
    </xf>
    <xf numFmtId="3" fontId="34" fillId="0" borderId="137" xfId="4" applyNumberFormat="1" applyFont="1" applyFill="1" applyBorder="1" applyAlignment="1">
      <alignment horizontal="right"/>
    </xf>
    <xf numFmtId="164" fontId="27" fillId="18" borderId="133" xfId="4" applyNumberFormat="1" applyFont="1" applyFill="1" applyBorder="1" applyAlignment="1">
      <alignment horizontal="right"/>
    </xf>
    <xf numFmtId="3" fontId="34" fillId="0" borderId="136" xfId="4" applyNumberFormat="1" applyFont="1" applyFill="1" applyBorder="1" applyAlignment="1">
      <alignment horizontal="right"/>
    </xf>
    <xf numFmtId="4" fontId="0" fillId="0" borderId="133" xfId="4" applyNumberFormat="1" applyFont="1" applyFill="1" applyBorder="1" applyAlignment="1" applyProtection="1">
      <alignment horizontal="right"/>
      <protection locked="0"/>
    </xf>
    <xf numFmtId="3" fontId="0" fillId="0" borderId="137" xfId="4" applyNumberFormat="1" applyFont="1" applyFill="1" applyBorder="1" applyAlignment="1" applyProtection="1">
      <alignment horizontal="right"/>
      <protection locked="0"/>
    </xf>
    <xf numFmtId="3" fontId="12" fillId="19" borderId="133" xfId="4" applyNumberFormat="1" applyFont="1" applyFill="1" applyBorder="1" applyAlignment="1">
      <alignment horizontal="right"/>
    </xf>
    <xf numFmtId="0" fontId="0" fillId="0" borderId="141" xfId="4" applyNumberFormat="1" applyFont="1" applyFill="1" applyBorder="1" applyAlignment="1">
      <alignment horizontal="center"/>
    </xf>
    <xf numFmtId="3" fontId="0" fillId="0" borderId="115" xfId="4" applyNumberFormat="1" applyFont="1" applyFill="1" applyBorder="1" applyAlignment="1">
      <alignment horizontal="center"/>
    </xf>
    <xf numFmtId="3" fontId="0" fillId="0" borderId="123" xfId="4" applyNumberFormat="1" applyFont="1" applyFill="1" applyBorder="1" applyAlignment="1">
      <alignment horizontal="right"/>
    </xf>
    <xf numFmtId="3" fontId="0" fillId="0" borderId="115" xfId="4" applyNumberFormat="1" applyFont="1" applyFill="1" applyBorder="1" applyAlignment="1">
      <alignment horizontal="right"/>
    </xf>
    <xf numFmtId="3" fontId="34" fillId="0" borderId="123" xfId="4" applyNumberFormat="1" applyFont="1" applyFill="1" applyBorder="1" applyAlignment="1">
      <alignment horizontal="right"/>
    </xf>
    <xf numFmtId="3" fontId="34" fillId="0" borderId="0" xfId="4" applyNumberFormat="1" applyFont="1" applyFill="1" applyBorder="1" applyAlignment="1">
      <alignment horizontal="right"/>
    </xf>
    <xf numFmtId="3" fontId="34" fillId="0" borderId="115" xfId="4" applyNumberFormat="1" applyFont="1" applyFill="1" applyBorder="1" applyAlignment="1">
      <alignment horizontal="right"/>
    </xf>
    <xf numFmtId="3" fontId="27" fillId="0" borderId="138" xfId="4" applyNumberFormat="1" applyFont="1" applyFill="1" applyBorder="1" applyAlignment="1">
      <alignment horizontal="right"/>
    </xf>
    <xf numFmtId="164" fontId="27" fillId="18" borderId="129" xfId="4" applyNumberFormat="1" applyFont="1" applyFill="1" applyBorder="1" applyAlignment="1">
      <alignment horizontal="right"/>
    </xf>
    <xf numFmtId="3" fontId="34" fillId="0" borderId="116" xfId="4" applyNumberFormat="1" applyFont="1" applyFill="1" applyBorder="1" applyAlignment="1">
      <alignment horizontal="right"/>
    </xf>
    <xf numFmtId="3" fontId="12" fillId="19" borderId="125" xfId="4" applyNumberFormat="1" applyFont="1" applyFill="1" applyBorder="1" applyAlignment="1">
      <alignment horizontal="right"/>
    </xf>
    <xf numFmtId="0" fontId="31" fillId="0" borderId="108" xfId="4" applyNumberFormat="1" applyFont="1" applyFill="1" applyBorder="1" applyAlignment="1">
      <alignment horizontal="left" indent="1"/>
    </xf>
    <xf numFmtId="0" fontId="27" fillId="0" borderId="108" xfId="4" applyNumberFormat="1" applyFont="1" applyFill="1" applyBorder="1" applyAlignment="1">
      <alignment horizontal="center"/>
    </xf>
    <xf numFmtId="3" fontId="27" fillId="0" borderId="104" xfId="4" applyNumberFormat="1" applyFont="1" applyFill="1" applyBorder="1" applyAlignment="1">
      <alignment horizontal="center"/>
    </xf>
    <xf numFmtId="3" fontId="36" fillId="0" borderId="103" xfId="4" applyNumberFormat="1" applyFont="1" applyFill="1" applyBorder="1" applyAlignment="1">
      <alignment horizontal="right"/>
    </xf>
    <xf numFmtId="3" fontId="36" fillId="0" borderId="104" xfId="4" applyNumberFormat="1" applyFont="1" applyFill="1" applyBorder="1" applyAlignment="1">
      <alignment horizontal="right"/>
    </xf>
    <xf numFmtId="3" fontId="52" fillId="0" borderId="104" xfId="4" applyNumberFormat="1" applyFont="1" applyFill="1" applyBorder="1" applyAlignment="1">
      <alignment horizontal="right"/>
    </xf>
    <xf numFmtId="3" fontId="27" fillId="0" borderId="103" xfId="4" applyNumberFormat="1" applyFont="1" applyFill="1" applyBorder="1" applyAlignment="1">
      <alignment horizontal="right"/>
    </xf>
    <xf numFmtId="3" fontId="8" fillId="0" borderId="104" xfId="4" applyNumberFormat="1" applyFont="1" applyFill="1" applyBorder="1" applyAlignment="1">
      <alignment horizontal="right"/>
    </xf>
    <xf numFmtId="3" fontId="8" fillId="0" borderId="108" xfId="4" applyNumberFormat="1" applyFont="1" applyFill="1" applyBorder="1" applyAlignment="1">
      <alignment horizontal="right"/>
    </xf>
    <xf numFmtId="164" fontId="27" fillId="18" borderId="104" xfId="4" applyNumberFormat="1" applyFont="1" applyFill="1" applyBorder="1" applyAlignment="1">
      <alignment horizontal="right"/>
    </xf>
    <xf numFmtId="3" fontId="27" fillId="20" borderId="108" xfId="4" applyNumberFormat="1" applyFont="1" applyFill="1" applyBorder="1" applyAlignment="1">
      <alignment horizontal="right"/>
    </xf>
    <xf numFmtId="3" fontId="27" fillId="20" borderId="104" xfId="4" applyNumberFormat="1" applyFont="1" applyFill="1" applyBorder="1" applyAlignment="1">
      <alignment horizontal="right"/>
    </xf>
    <xf numFmtId="3" fontId="27" fillId="20" borderId="102" xfId="4" applyNumberFormat="1" applyFont="1" applyFill="1" applyBorder="1" applyAlignment="1">
      <alignment horizontal="right"/>
    </xf>
    <xf numFmtId="164" fontId="27" fillId="0" borderId="103" xfId="4" applyNumberFormat="1" applyFont="1" applyFill="1" applyBorder="1" applyAlignment="1">
      <alignment horizontal="right"/>
    </xf>
    <xf numFmtId="3" fontId="8" fillId="20" borderId="104" xfId="4" applyNumberFormat="1" applyFont="1" applyFill="1" applyBorder="1" applyAlignment="1">
      <alignment horizontal="right"/>
    </xf>
    <xf numFmtId="3" fontId="12" fillId="19" borderId="117" xfId="4" applyNumberFormat="1" applyFont="1" applyFill="1" applyBorder="1" applyAlignment="1">
      <alignment horizontal="right"/>
    </xf>
    <xf numFmtId="0" fontId="0" fillId="0" borderId="124" xfId="4" applyNumberFormat="1" applyFont="1" applyFill="1" applyBorder="1" applyAlignment="1">
      <alignment horizontal="center"/>
    </xf>
    <xf numFmtId="3" fontId="0" fillId="0" borderId="125" xfId="4" applyNumberFormat="1" applyFont="1" applyFill="1" applyBorder="1" applyAlignment="1">
      <alignment horizontal="center"/>
    </xf>
    <xf numFmtId="3" fontId="34" fillId="0" borderId="138" xfId="4" applyNumberFormat="1" applyFont="1" applyFill="1" applyBorder="1" applyAlignment="1">
      <alignment horizontal="right"/>
    </xf>
    <xf numFmtId="3" fontId="34" fillId="0" borderId="139" xfId="4" applyNumberFormat="1" applyFont="1" applyFill="1" applyBorder="1" applyAlignment="1">
      <alignment horizontal="right"/>
    </xf>
    <xf numFmtId="3" fontId="34" fillId="0" borderId="129" xfId="4" applyNumberFormat="1" applyFont="1" applyFill="1" applyBorder="1" applyAlignment="1">
      <alignment horizontal="right"/>
    </xf>
    <xf numFmtId="3" fontId="27" fillId="0" borderId="141" xfId="4" applyNumberFormat="1" applyFont="1" applyFill="1" applyBorder="1" applyAlignment="1">
      <alignment horizontal="right"/>
    </xf>
    <xf numFmtId="3" fontId="0" fillId="0" borderId="139" xfId="4" applyNumberFormat="1" applyFont="1" applyFill="1" applyBorder="1" applyAlignment="1" applyProtection="1">
      <alignment horizontal="right"/>
      <protection locked="0"/>
    </xf>
    <xf numFmtId="4" fontId="0" fillId="0" borderId="129" xfId="4" applyNumberFormat="1" applyFont="1" applyFill="1" applyBorder="1" applyAlignment="1" applyProtection="1">
      <alignment horizontal="right"/>
      <protection locked="0"/>
    </xf>
    <xf numFmtId="164" fontId="27" fillId="0" borderId="138" xfId="4" applyNumberFormat="1" applyFont="1" applyFill="1" applyBorder="1" applyAlignment="1">
      <alignment horizontal="right"/>
    </xf>
    <xf numFmtId="3" fontId="12" fillId="19" borderId="129" xfId="4" applyNumberFormat="1" applyFont="1" applyFill="1" applyBorder="1" applyAlignment="1">
      <alignment horizontal="right"/>
    </xf>
    <xf numFmtId="0" fontId="31" fillId="0" borderId="117" xfId="4" applyNumberFormat="1" applyFont="1" applyFill="1" applyBorder="1" applyAlignment="1">
      <alignment horizontal="left" indent="1"/>
    </xf>
    <xf numFmtId="3" fontId="52" fillId="0" borderId="117" xfId="4" applyNumberFormat="1" applyFont="1" applyFill="1" applyBorder="1" applyAlignment="1">
      <alignment horizontal="center"/>
    </xf>
    <xf numFmtId="3" fontId="0" fillId="0" borderId="120" xfId="4" applyNumberFormat="1" applyFont="1" applyFill="1" applyBorder="1" applyAlignment="1">
      <alignment horizontal="right"/>
    </xf>
    <xf numFmtId="3" fontId="0" fillId="0" borderId="121" xfId="4" applyNumberFormat="1" applyFont="1" applyFill="1" applyBorder="1" applyAlignment="1">
      <alignment horizontal="right"/>
    </xf>
    <xf numFmtId="3" fontId="52" fillId="0" borderId="121" xfId="4" applyNumberFormat="1" applyFont="1" applyFill="1" applyBorder="1" applyAlignment="1">
      <alignment horizontal="right"/>
    </xf>
    <xf numFmtId="3" fontId="52" fillId="0" borderId="130" xfId="4" applyNumberFormat="1" applyFont="1" applyFill="1" applyBorder="1" applyAlignment="1">
      <alignment horizontal="right"/>
    </xf>
    <xf numFmtId="3" fontId="52" fillId="0" borderId="134" xfId="4" applyNumberFormat="1" applyFont="1" applyFill="1" applyBorder="1" applyAlignment="1" applyProtection="1">
      <alignment horizontal="right"/>
      <protection locked="0"/>
    </xf>
    <xf numFmtId="3" fontId="52" fillId="18" borderId="134" xfId="4" applyNumberFormat="1" applyFont="1" applyFill="1" applyBorder="1" applyAlignment="1" applyProtection="1">
      <alignment horizontal="right"/>
      <protection locked="0"/>
    </xf>
    <xf numFmtId="3" fontId="52" fillId="0" borderId="143" xfId="4" applyNumberFormat="1" applyFont="1" applyFill="1" applyBorder="1" applyAlignment="1" applyProtection="1">
      <alignment horizontal="right"/>
      <protection locked="0"/>
    </xf>
    <xf numFmtId="3" fontId="0" fillId="0" borderId="121" xfId="4" applyNumberFormat="1" applyFont="1" applyFill="1" applyBorder="1" applyAlignment="1" applyProtection="1">
      <alignment horizontal="right"/>
      <protection locked="0"/>
    </xf>
    <xf numFmtId="3" fontId="0" fillId="0" borderId="152" xfId="4" applyNumberFormat="1" applyFont="1" applyFill="1" applyBorder="1" applyAlignment="1" applyProtection="1">
      <alignment horizontal="right"/>
      <protection locked="0"/>
    </xf>
    <xf numFmtId="3" fontId="36" fillId="0" borderId="120" xfId="4" applyNumberFormat="1" applyFont="1" applyFill="1" applyBorder="1" applyAlignment="1">
      <alignment horizontal="right"/>
    </xf>
    <xf numFmtId="164" fontId="36" fillId="0" borderId="121" xfId="4" applyNumberFormat="1" applyFont="1" applyFill="1" applyBorder="1" applyAlignment="1">
      <alignment horizontal="right"/>
    </xf>
    <xf numFmtId="3" fontId="52" fillId="0" borderId="120" xfId="4" applyNumberFormat="1" applyFont="1" applyFill="1" applyBorder="1" applyAlignment="1">
      <alignment horizontal="right"/>
    </xf>
    <xf numFmtId="3" fontId="52" fillId="0" borderId="133" xfId="4" applyNumberFormat="1" applyFont="1" applyFill="1" applyBorder="1" applyAlignment="1">
      <alignment horizontal="center"/>
    </xf>
    <xf numFmtId="3" fontId="52" fillId="0" borderId="133" xfId="4" applyNumberFormat="1" applyFont="1" applyFill="1" applyBorder="1" applyAlignment="1">
      <alignment horizontal="right"/>
    </xf>
    <xf numFmtId="3" fontId="52" fillId="0" borderId="136" xfId="4" applyNumberFormat="1" applyFont="1" applyFill="1" applyBorder="1" applyAlignment="1">
      <alignment horizontal="right"/>
    </xf>
    <xf numFmtId="3" fontId="52" fillId="0" borderId="132" xfId="4" applyNumberFormat="1" applyFont="1" applyFill="1" applyBorder="1" applyAlignment="1" applyProtection="1">
      <alignment horizontal="right"/>
      <protection locked="0"/>
    </xf>
    <xf numFmtId="164" fontId="52" fillId="18" borderId="133" xfId="4" applyNumberFormat="1" applyFont="1" applyFill="1" applyBorder="1" applyAlignment="1" applyProtection="1">
      <alignment horizontal="right"/>
      <protection locked="0"/>
    </xf>
    <xf numFmtId="3" fontId="52" fillId="0" borderId="136" xfId="4" applyNumberFormat="1" applyFont="1" applyFill="1" applyBorder="1" applyAlignment="1" applyProtection="1">
      <alignment horizontal="right"/>
      <protection locked="0"/>
    </xf>
    <xf numFmtId="3" fontId="0" fillId="0" borderId="133" xfId="4" applyNumberFormat="1" applyFont="1" applyFill="1" applyBorder="1" applyAlignment="1" applyProtection="1">
      <alignment horizontal="right"/>
      <protection locked="0"/>
    </xf>
    <xf numFmtId="3" fontId="0" fillId="0" borderId="117" xfId="4" applyNumberFormat="1" applyFont="1" applyFill="1" applyBorder="1" applyAlignment="1" applyProtection="1">
      <alignment horizontal="right"/>
      <protection locked="0"/>
    </xf>
    <xf numFmtId="3" fontId="36" fillId="0" borderId="132" xfId="4" applyNumberFormat="1" applyFont="1" applyFill="1" applyBorder="1" applyAlignment="1">
      <alignment horizontal="right"/>
    </xf>
    <xf numFmtId="164" fontId="36" fillId="0" borderId="133" xfId="4" applyNumberFormat="1" applyFont="1" applyFill="1" applyBorder="1" applyAlignment="1">
      <alignment horizontal="right"/>
    </xf>
    <xf numFmtId="3" fontId="52" fillId="0" borderId="132" xfId="4" applyNumberFormat="1" applyFont="1" applyFill="1" applyBorder="1" applyAlignment="1">
      <alignment horizontal="right"/>
    </xf>
    <xf numFmtId="3" fontId="52" fillId="0" borderId="125" xfId="4" applyNumberFormat="1" applyFont="1" applyFill="1" applyBorder="1" applyAlignment="1">
      <alignment horizontal="center"/>
    </xf>
    <xf numFmtId="3" fontId="0" fillId="0" borderId="111" xfId="4" applyNumberFormat="1" applyFont="1" applyFill="1" applyBorder="1" applyAlignment="1">
      <alignment horizontal="right"/>
    </xf>
    <xf numFmtId="3" fontId="0" fillId="0" borderId="112" xfId="4" applyNumberFormat="1" applyFont="1" applyFill="1" applyBorder="1" applyAlignment="1">
      <alignment horizontal="right"/>
    </xf>
    <xf numFmtId="3" fontId="52" fillId="0" borderId="125" xfId="4" applyNumberFormat="1" applyFont="1" applyFill="1" applyBorder="1" applyAlignment="1">
      <alignment horizontal="right"/>
    </xf>
    <xf numFmtId="3" fontId="52" fillId="0" borderId="124" xfId="4" applyNumberFormat="1" applyFont="1" applyFill="1" applyBorder="1" applyAlignment="1">
      <alignment horizontal="right"/>
    </xf>
    <xf numFmtId="3" fontId="52" fillId="0" borderId="127" xfId="4" applyNumberFormat="1" applyFont="1" applyFill="1" applyBorder="1" applyAlignment="1" applyProtection="1">
      <alignment horizontal="right"/>
      <protection locked="0"/>
    </xf>
    <xf numFmtId="3" fontId="52" fillId="18" borderId="127" xfId="4" applyNumberFormat="1" applyFont="1" applyFill="1" applyBorder="1" applyAlignment="1" applyProtection="1">
      <alignment horizontal="right"/>
      <protection locked="0"/>
    </xf>
    <xf numFmtId="3" fontId="52" fillId="0" borderId="145" xfId="4" applyNumberFormat="1" applyFont="1" applyFill="1" applyBorder="1" applyAlignment="1" applyProtection="1">
      <alignment horizontal="right"/>
      <protection locked="0"/>
    </xf>
    <xf numFmtId="3" fontId="0" fillId="0" borderId="125" xfId="4" applyNumberFormat="1" applyFont="1" applyFill="1" applyBorder="1" applyAlignment="1" applyProtection="1">
      <alignment horizontal="right"/>
      <protection locked="0"/>
    </xf>
    <xf numFmtId="3" fontId="0" fillId="0" borderId="128" xfId="4" applyNumberFormat="1" applyFont="1" applyFill="1" applyBorder="1" applyAlignment="1" applyProtection="1">
      <alignment horizontal="right"/>
      <protection locked="0"/>
    </xf>
    <xf numFmtId="3" fontId="0" fillId="0" borderId="112" xfId="4" applyNumberFormat="1" applyFont="1" applyFill="1" applyBorder="1" applyAlignment="1" applyProtection="1">
      <alignment horizontal="right"/>
      <protection locked="0"/>
    </xf>
    <xf numFmtId="3" fontId="36" fillId="0" borderId="127" xfId="4" applyNumberFormat="1" applyFont="1" applyFill="1" applyBorder="1" applyAlignment="1">
      <alignment horizontal="right"/>
    </xf>
    <xf numFmtId="164" fontId="36" fillId="0" borderId="125" xfId="4" applyNumberFormat="1" applyFont="1" applyFill="1" applyBorder="1" applyAlignment="1">
      <alignment horizontal="right"/>
    </xf>
    <xf numFmtId="3" fontId="52" fillId="0" borderId="127" xfId="4" applyNumberFormat="1" applyFont="1" applyFill="1" applyBorder="1" applyAlignment="1">
      <alignment horizontal="right"/>
    </xf>
    <xf numFmtId="3" fontId="52" fillId="0" borderId="117" xfId="4" applyNumberFormat="1" applyFont="1" applyFill="1" applyBorder="1" applyAlignment="1">
      <alignment horizontal="right"/>
    </xf>
    <xf numFmtId="3" fontId="52" fillId="18" borderId="117" xfId="4" applyNumberFormat="1" applyFont="1" applyFill="1" applyBorder="1" applyAlignment="1" applyProtection="1">
      <alignment horizontal="right"/>
      <protection locked="0"/>
    </xf>
    <xf numFmtId="3" fontId="52" fillId="0" borderId="130" xfId="4" applyNumberFormat="1" applyFont="1" applyFill="1" applyBorder="1" applyAlignment="1" applyProtection="1">
      <alignment horizontal="right"/>
      <protection locked="0"/>
    </xf>
    <xf numFmtId="164" fontId="36" fillId="0" borderId="134" xfId="4" applyNumberFormat="1" applyFont="1" applyFill="1" applyBorder="1" applyAlignment="1">
      <alignment horizontal="right"/>
    </xf>
    <xf numFmtId="3" fontId="52" fillId="0" borderId="134" xfId="4" applyNumberFormat="1" applyFont="1" applyFill="1" applyBorder="1" applyAlignment="1">
      <alignment horizontal="right"/>
    </xf>
    <xf numFmtId="3" fontId="52" fillId="18" borderId="133" xfId="4" applyNumberFormat="1" applyFont="1" applyFill="1" applyBorder="1" applyAlignment="1" applyProtection="1">
      <alignment horizontal="right"/>
      <protection locked="0"/>
    </xf>
    <xf numFmtId="164" fontId="36" fillId="0" borderId="132" xfId="4" applyNumberFormat="1" applyFont="1" applyFill="1" applyBorder="1" applyAlignment="1">
      <alignment horizontal="right"/>
    </xf>
    <xf numFmtId="0" fontId="34" fillId="0" borderId="136" xfId="4" applyNumberFormat="1" applyFont="1" applyFill="1" applyBorder="1" applyAlignment="1">
      <alignment horizontal="center"/>
    </xf>
    <xf numFmtId="0" fontId="0" fillId="0" borderId="0" xfId="4" applyNumberFormat="1" applyFont="1" applyAlignment="1">
      <alignment horizontal="right"/>
    </xf>
    <xf numFmtId="3" fontId="52" fillId="0" borderId="129" xfId="4" applyNumberFormat="1" applyFont="1" applyFill="1" applyBorder="1" applyAlignment="1">
      <alignment horizontal="center"/>
    </xf>
    <xf numFmtId="3" fontId="52" fillId="0" borderId="129" xfId="4" applyNumberFormat="1" applyFont="1" applyFill="1" applyBorder="1" applyAlignment="1">
      <alignment horizontal="right"/>
    </xf>
    <xf numFmtId="3" fontId="52" fillId="0" borderId="141" xfId="4" applyNumberFormat="1" applyFont="1" applyFill="1" applyBorder="1" applyAlignment="1">
      <alignment horizontal="right"/>
    </xf>
    <xf numFmtId="3" fontId="52" fillId="0" borderId="138" xfId="4" applyNumberFormat="1" applyFont="1" applyFill="1" applyBorder="1" applyAlignment="1" applyProtection="1">
      <alignment horizontal="right"/>
      <protection locked="0"/>
    </xf>
    <xf numFmtId="3" fontId="52" fillId="18" borderId="129" xfId="4" applyNumberFormat="1" applyFont="1" applyFill="1" applyBorder="1" applyAlignment="1" applyProtection="1">
      <alignment horizontal="right"/>
      <protection locked="0"/>
    </xf>
    <xf numFmtId="3" fontId="52" fillId="0" borderId="116" xfId="4" applyNumberFormat="1" applyFont="1" applyFill="1" applyBorder="1" applyAlignment="1" applyProtection="1">
      <alignment horizontal="right"/>
      <protection locked="0"/>
    </xf>
    <xf numFmtId="3" fontId="36" fillId="0" borderId="138" xfId="4" applyNumberFormat="1" applyFont="1" applyFill="1" applyBorder="1" applyAlignment="1">
      <alignment horizontal="right"/>
    </xf>
    <xf numFmtId="164" fontId="36" fillId="0" borderId="138" xfId="4" applyNumberFormat="1" applyFont="1" applyFill="1" applyBorder="1" applyAlignment="1">
      <alignment horizontal="right"/>
    </xf>
    <xf numFmtId="3" fontId="52" fillId="0" borderId="138" xfId="4" applyNumberFormat="1" applyFont="1" applyFill="1" applyBorder="1" applyAlignment="1">
      <alignment horizontal="right"/>
    </xf>
    <xf numFmtId="0" fontId="35" fillId="0" borderId="108" xfId="4" applyNumberFormat="1" applyFont="1" applyFill="1" applyBorder="1" applyAlignment="1">
      <alignment horizontal="left" indent="1"/>
    </xf>
    <xf numFmtId="0" fontId="36" fillId="0" borderId="108" xfId="4" applyNumberFormat="1" applyFont="1" applyFill="1" applyBorder="1" applyAlignment="1">
      <alignment horizontal="center"/>
    </xf>
    <xf numFmtId="3" fontId="36" fillId="0" borderId="104" xfId="4" applyNumberFormat="1" applyFont="1" applyFill="1" applyBorder="1" applyAlignment="1">
      <alignment horizontal="center"/>
    </xf>
    <xf numFmtId="3" fontId="36" fillId="0" borderId="108" xfId="4" applyNumberFormat="1" applyFont="1" applyFill="1" applyBorder="1" applyAlignment="1">
      <alignment horizontal="right"/>
    </xf>
    <xf numFmtId="3" fontId="36" fillId="0" borderId="103" xfId="4" applyNumberFormat="1" applyFont="1" applyFill="1" applyBorder="1" applyAlignment="1" applyProtection="1">
      <alignment horizontal="right"/>
    </xf>
    <xf numFmtId="3" fontId="36" fillId="18" borderId="104" xfId="4" applyNumberFormat="1" applyFont="1" applyFill="1" applyBorder="1" applyAlignment="1" applyProtection="1">
      <alignment horizontal="right"/>
    </xf>
    <xf numFmtId="164" fontId="36" fillId="20" borderId="108" xfId="4" applyNumberFormat="1" applyFont="1" applyFill="1" applyBorder="1" applyAlignment="1" applyProtection="1">
      <alignment horizontal="right" shrinkToFit="1"/>
    </xf>
    <xf numFmtId="164" fontId="36" fillId="20" borderId="104" xfId="4" applyNumberFormat="1" applyFont="1" applyFill="1" applyBorder="1" applyAlignment="1" applyProtection="1">
      <alignment horizontal="right" shrinkToFit="1"/>
    </xf>
    <xf numFmtId="164" fontId="36" fillId="20" borderId="102" xfId="4" applyNumberFormat="1" applyFont="1" applyFill="1" applyBorder="1" applyAlignment="1" applyProtection="1">
      <alignment horizontal="right" shrinkToFit="1"/>
    </xf>
    <xf numFmtId="164" fontId="36" fillId="0" borderId="104" xfId="4" applyNumberFormat="1" applyFont="1" applyFill="1" applyBorder="1" applyAlignment="1">
      <alignment horizontal="right"/>
    </xf>
    <xf numFmtId="3" fontId="36" fillId="20" borderId="104" xfId="4" applyNumberFormat="1" applyFont="1" applyFill="1" applyBorder="1" applyAlignment="1">
      <alignment horizontal="right"/>
    </xf>
    <xf numFmtId="3" fontId="0" fillId="0" borderId="134" xfId="4" applyNumberFormat="1" applyFont="1" applyFill="1" applyBorder="1" applyAlignment="1">
      <alignment horizontal="right"/>
    </xf>
    <xf numFmtId="3" fontId="0" fillId="0" borderId="117" xfId="4" applyNumberFormat="1" applyFont="1" applyFill="1" applyBorder="1" applyAlignment="1">
      <alignment horizontal="right"/>
    </xf>
    <xf numFmtId="164" fontId="52" fillId="18" borderId="117" xfId="4" applyNumberFormat="1" applyFont="1" applyFill="1" applyBorder="1" applyAlignment="1" applyProtection="1">
      <alignment horizontal="right"/>
      <protection locked="0"/>
    </xf>
    <xf numFmtId="3" fontId="0" fillId="0" borderId="120" xfId="4" applyNumberFormat="1" applyFont="1" applyFill="1" applyBorder="1" applyAlignment="1" applyProtection="1">
      <alignment horizontal="right"/>
      <protection locked="0"/>
    </xf>
    <xf numFmtId="3" fontId="36" fillId="0" borderId="117" xfId="4" applyNumberFormat="1" applyFont="1" applyFill="1" applyBorder="1" applyAlignment="1">
      <alignment horizontal="right"/>
    </xf>
    <xf numFmtId="3" fontId="0" fillId="0" borderId="132" xfId="4" applyNumberFormat="1" applyFont="1" applyFill="1" applyBorder="1" applyAlignment="1" applyProtection="1">
      <alignment horizontal="right"/>
      <protection locked="0"/>
    </xf>
    <xf numFmtId="3" fontId="36" fillId="0" borderId="133" xfId="4" applyNumberFormat="1" applyFont="1" applyFill="1" applyBorder="1" applyAlignment="1">
      <alignment horizontal="right"/>
    </xf>
    <xf numFmtId="164" fontId="52" fillId="18" borderId="129" xfId="4" applyNumberFormat="1" applyFont="1" applyFill="1" applyBorder="1" applyAlignment="1" applyProtection="1">
      <alignment horizontal="right"/>
      <protection locked="0"/>
    </xf>
    <xf numFmtId="3" fontId="0" fillId="0" borderId="127" xfId="4" applyNumberFormat="1" applyFont="1" applyFill="1" applyBorder="1" applyAlignment="1" applyProtection="1">
      <alignment horizontal="right"/>
      <protection locked="0"/>
    </xf>
    <xf numFmtId="3" fontId="36" fillId="0" borderId="125" xfId="4" applyNumberFormat="1" applyFont="1" applyFill="1" applyBorder="1" applyAlignment="1">
      <alignment horizontal="right"/>
    </xf>
    <xf numFmtId="164" fontId="36" fillId="0" borderId="127" xfId="4" applyNumberFormat="1" applyFont="1" applyFill="1" applyBorder="1" applyAlignment="1">
      <alignment horizontal="right"/>
    </xf>
    <xf numFmtId="164" fontId="36" fillId="18" borderId="104" xfId="4" applyNumberFormat="1" applyFont="1" applyFill="1" applyBorder="1" applyAlignment="1" applyProtection="1">
      <alignment horizontal="right"/>
    </xf>
    <xf numFmtId="3" fontId="36" fillId="20" borderId="112" xfId="4" applyNumberFormat="1" applyFont="1" applyFill="1" applyBorder="1" applyAlignment="1">
      <alignment horizontal="right"/>
    </xf>
    <xf numFmtId="3" fontId="36" fillId="0" borderId="130" xfId="4" applyNumberFormat="1" applyFont="1" applyFill="1" applyBorder="1" applyAlignment="1">
      <alignment horizontal="right"/>
    </xf>
    <xf numFmtId="164" fontId="36" fillId="0" borderId="117" xfId="4" applyNumberFormat="1" applyFont="1" applyFill="1" applyBorder="1" applyAlignment="1">
      <alignment horizontal="right"/>
    </xf>
    <xf numFmtId="0" fontId="0" fillId="0" borderId="116" xfId="4" applyNumberFormat="1" applyFont="1" applyFill="1" applyBorder="1"/>
    <xf numFmtId="3" fontId="36" fillId="0" borderId="115" xfId="4" applyNumberFormat="1" applyFont="1" applyFill="1" applyBorder="1" applyAlignment="1">
      <alignment horizontal="center"/>
    </xf>
    <xf numFmtId="3" fontId="36" fillId="0" borderId="102" xfId="4" applyNumberFormat="1" applyFont="1" applyFill="1" applyBorder="1" applyAlignment="1">
      <alignment horizontal="right"/>
    </xf>
    <xf numFmtId="3" fontId="36" fillId="0" borderId="103" xfId="4" applyNumberFormat="1" applyFont="1" applyFill="1" applyBorder="1" applyAlignment="1" applyProtection="1">
      <alignment horizontal="right"/>
      <protection locked="0"/>
    </xf>
    <xf numFmtId="164" fontId="36" fillId="18" borderId="104" xfId="4" applyNumberFormat="1" applyFont="1" applyFill="1" applyBorder="1" applyAlignment="1" applyProtection="1">
      <alignment horizontal="right"/>
      <protection locked="0"/>
    </xf>
    <xf numFmtId="3" fontId="0" fillId="20" borderId="115" xfId="4" applyNumberFormat="1" applyFont="1" applyFill="1" applyBorder="1" applyAlignment="1">
      <alignment horizontal="right"/>
    </xf>
    <xf numFmtId="3" fontId="36" fillId="0" borderId="143" xfId="4" applyNumberFormat="1" applyFont="1" applyFill="1" applyBorder="1" applyAlignment="1">
      <alignment horizontal="right"/>
    </xf>
    <xf numFmtId="3" fontId="12" fillId="20" borderId="115" xfId="4" applyNumberFormat="1" applyFont="1" applyFill="1" applyBorder="1" applyAlignment="1">
      <alignment horizontal="right"/>
    </xf>
    <xf numFmtId="0" fontId="35" fillId="0" borderId="122" xfId="4" applyNumberFormat="1" applyFont="1" applyFill="1" applyBorder="1" applyAlignment="1">
      <alignment horizontal="left" indent="1"/>
    </xf>
    <xf numFmtId="164" fontId="36" fillId="18" borderId="104" xfId="4" applyNumberFormat="1" applyFont="1" applyFill="1" applyBorder="1" applyAlignment="1">
      <alignment horizontal="right"/>
    </xf>
    <xf numFmtId="0" fontId="35" fillId="0" borderId="145" xfId="4" applyNumberFormat="1" applyFont="1" applyFill="1" applyBorder="1" applyAlignment="1">
      <alignment horizontal="left" indent="1"/>
    </xf>
    <xf numFmtId="0" fontId="36" fillId="0" borderId="145" xfId="4" applyNumberFormat="1" applyFont="1" applyFill="1" applyBorder="1" applyAlignment="1">
      <alignment horizontal="center"/>
    </xf>
    <xf numFmtId="3" fontId="36" fillId="0" borderId="112" xfId="4" applyNumberFormat="1" applyFont="1" applyFill="1" applyBorder="1" applyAlignment="1">
      <alignment horizontal="center"/>
    </xf>
    <xf numFmtId="0" fontId="0" fillId="0" borderId="0" xfId="4" applyNumberFormat="1" applyFont="1" applyAlignment="1">
      <alignment horizontal="left" indent="1"/>
    </xf>
    <xf numFmtId="0" fontId="0" fillId="0" borderId="0" xfId="4" applyNumberFormat="1" applyFont="1" applyAlignment="1">
      <alignment horizontal="center"/>
    </xf>
    <xf numFmtId="3" fontId="0" fillId="0" borderId="0" xfId="4" applyNumberFormat="1" applyFont="1"/>
    <xf numFmtId="164" fontId="0" fillId="0" borderId="0" xfId="4" applyNumberFormat="1" applyFont="1"/>
    <xf numFmtId="3" fontId="12" fillId="0" borderId="0" xfId="4" applyNumberFormat="1" applyFont="1"/>
    <xf numFmtId="0" fontId="35" fillId="0" borderId="0" xfId="4" applyNumberFormat="1" applyFont="1" applyFill="1" applyBorder="1" applyAlignment="1">
      <alignment horizontal="left" indent="1"/>
    </xf>
    <xf numFmtId="0" fontId="108" fillId="0" borderId="0" xfId="4" applyNumberFormat="1" applyFont="1" applyAlignment="1">
      <alignment horizontal="left" indent="1"/>
    </xf>
    <xf numFmtId="0" fontId="17" fillId="0" borderId="0" xfId="4" applyNumberFormat="1" applyFont="1" applyAlignment="1">
      <alignment horizontal="left" indent="1"/>
    </xf>
    <xf numFmtId="0" fontId="6" fillId="0" borderId="0" xfId="4" applyNumberFormat="1" applyFont="1" applyFill="1" applyBorder="1" applyAlignment="1">
      <alignment horizontal="center" shrinkToFit="1"/>
    </xf>
    <xf numFmtId="0" fontId="13" fillId="0" borderId="0" xfId="4" applyNumberFormat="1" applyFont="1"/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9" fillId="0" borderId="108" xfId="0" applyFont="1" applyFill="1" applyBorder="1" applyAlignment="1">
      <alignment horizontal="left" indent="1"/>
    </xf>
    <xf numFmtId="0" fontId="20" fillId="0" borderId="102" xfId="0" applyFont="1" applyFill="1" applyBorder="1"/>
    <xf numFmtId="0" fontId="20" fillId="0" borderId="103" xfId="0" applyFont="1" applyFill="1" applyBorder="1"/>
    <xf numFmtId="3" fontId="20" fillId="0" borderId="0" xfId="0" applyNumberFormat="1" applyFont="1" applyFill="1" applyBorder="1"/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3" fontId="27" fillId="21" borderId="104" xfId="0" applyNumberFormat="1" applyFont="1" applyFill="1" applyBorder="1" applyAlignment="1">
      <alignment horizontal="center"/>
    </xf>
    <xf numFmtId="3" fontId="27" fillId="0" borderId="107" xfId="0" applyNumberFormat="1" applyFont="1" applyFill="1" applyBorder="1" applyAlignment="1">
      <alignment horizontal="center"/>
    </xf>
    <xf numFmtId="3" fontId="27" fillId="0" borderId="106" xfId="0" applyNumberFormat="1" applyFont="1" applyFill="1" applyBorder="1" applyAlignment="1">
      <alignment horizontal="center"/>
    </xf>
    <xf numFmtId="0" fontId="8" fillId="0" borderId="111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3" fontId="27" fillId="21" borderId="112" xfId="0" applyNumberFormat="1" applyFont="1" applyFill="1" applyBorder="1" applyAlignment="1">
      <alignment horizontal="center"/>
    </xf>
    <xf numFmtId="3" fontId="8" fillId="0" borderId="71" xfId="0" applyNumberFormat="1" applyFont="1" applyFill="1" applyBorder="1" applyAlignment="1">
      <alignment horizontal="center"/>
    </xf>
    <xf numFmtId="3" fontId="8" fillId="0" borderId="153" xfId="0" applyNumberFormat="1" applyFont="1" applyFill="1" applyBorder="1" applyAlignment="1">
      <alignment horizontal="center"/>
    </xf>
    <xf numFmtId="3" fontId="8" fillId="22" borderId="115" xfId="0" applyNumberFormat="1" applyFont="1" applyFill="1" applyBorder="1" applyAlignment="1">
      <alignment horizontal="center"/>
    </xf>
    <xf numFmtId="0" fontId="0" fillId="0" borderId="117" xfId="0" applyFont="1" applyFill="1" applyBorder="1"/>
    <xf numFmtId="165" fontId="0" fillId="0" borderId="115" xfId="0" applyNumberFormat="1" applyFont="1" applyFill="1" applyBorder="1" applyAlignment="1">
      <alignment horizontal="center"/>
    </xf>
    <xf numFmtId="3" fontId="0" fillId="0" borderId="106" xfId="0" applyNumberFormat="1" applyFont="1" applyFill="1" applyBorder="1" applyAlignment="1">
      <alignment horizontal="right"/>
    </xf>
    <xf numFmtId="3" fontId="0" fillId="0" borderId="107" xfId="0" applyNumberFormat="1" applyFont="1" applyFill="1" applyBorder="1" applyAlignment="1">
      <alignment horizontal="right"/>
    </xf>
    <xf numFmtId="3" fontId="34" fillId="0" borderId="46" xfId="0" applyNumberFormat="1" applyFont="1" applyFill="1" applyBorder="1" applyAlignment="1">
      <alignment horizontal="right"/>
    </xf>
    <xf numFmtId="3" fontId="27" fillId="21" borderId="121" xfId="0" applyNumberFormat="1" applyFont="1" applyFill="1" applyBorder="1" applyAlignment="1">
      <alignment horizontal="right"/>
    </xf>
    <xf numFmtId="4" fontId="0" fillId="0" borderId="75" xfId="0" applyNumberFormat="1" applyFont="1" applyFill="1" applyBorder="1" applyAlignment="1" applyProtection="1">
      <alignment horizontal="right"/>
      <protection locked="0"/>
    </xf>
    <xf numFmtId="3" fontId="0" fillId="0" borderId="152" xfId="0" applyNumberFormat="1" applyFont="1" applyFill="1" applyBorder="1" applyAlignment="1" applyProtection="1">
      <alignment horizontal="right"/>
      <protection locked="0"/>
    </xf>
    <xf numFmtId="3" fontId="0" fillId="0" borderId="75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>
      <alignment horizontal="right"/>
    </xf>
    <xf numFmtId="2" fontId="0" fillId="22" borderId="121" xfId="0" applyNumberFormat="1" applyFont="1" applyFill="1" applyBorder="1" applyAlignment="1">
      <alignment horizontal="right"/>
    </xf>
    <xf numFmtId="3" fontId="34" fillId="0" borderId="106" xfId="0" applyNumberFormat="1" applyFont="1" applyFill="1" applyBorder="1" applyAlignment="1">
      <alignment horizontal="right"/>
    </xf>
    <xf numFmtId="0" fontId="0" fillId="0" borderId="125" xfId="0" applyFont="1" applyFill="1" applyBorder="1"/>
    <xf numFmtId="165" fontId="0" fillId="0" borderId="125" xfId="0" applyNumberFormat="1" applyFont="1" applyFill="1" applyBorder="1" applyAlignment="1">
      <alignment horizontal="center"/>
    </xf>
    <xf numFmtId="3" fontId="0" fillId="0" borderId="127" xfId="0" applyNumberFormat="1" applyFont="1" applyFill="1" applyBorder="1" applyAlignment="1">
      <alignment horizontal="right"/>
    </xf>
    <xf numFmtId="3" fontId="0" fillId="0" borderId="125" xfId="0" applyNumberFormat="1" applyFont="1" applyFill="1" applyBorder="1" applyAlignment="1">
      <alignment horizontal="right"/>
    </xf>
    <xf numFmtId="3" fontId="27" fillId="21" borderId="125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 applyProtection="1">
      <alignment horizontal="right"/>
      <protection locked="0"/>
    </xf>
    <xf numFmtId="3" fontId="0" fillId="0" borderId="128" xfId="0" applyNumberFormat="1" applyFont="1" applyFill="1" applyBorder="1" applyAlignment="1" applyProtection="1">
      <alignment horizontal="right"/>
      <protection locked="0"/>
    </xf>
    <xf numFmtId="3" fontId="0" fillId="0" borderId="60" xfId="0" applyNumberFormat="1" applyFont="1" applyFill="1" applyBorder="1" applyAlignment="1" applyProtection="1">
      <alignment horizontal="right"/>
      <protection locked="0"/>
    </xf>
    <xf numFmtId="2" fontId="0" fillId="22" borderId="129" xfId="0" applyNumberFormat="1" applyFont="1" applyFill="1" applyBorder="1" applyAlignment="1">
      <alignment horizontal="right"/>
    </xf>
    <xf numFmtId="3" fontId="0" fillId="0" borderId="133" xfId="0" applyNumberFormat="1" applyFont="1" applyFill="1" applyBorder="1" applyAlignment="1">
      <alignment horizontal="center"/>
    </xf>
    <xf numFmtId="3" fontId="0" fillId="0" borderId="132" xfId="0" applyNumberFormat="1" applyFont="1" applyFill="1" applyBorder="1" applyAlignment="1">
      <alignment horizontal="right"/>
    </xf>
    <xf numFmtId="3" fontId="27" fillId="0" borderId="135" xfId="0" applyNumberFormat="1" applyFont="1" applyFill="1" applyBorder="1" applyAlignment="1">
      <alignment horizontal="right"/>
    </xf>
    <xf numFmtId="3" fontId="27" fillId="21" borderId="117" xfId="0" applyNumberFormat="1" applyFont="1" applyFill="1" applyBorder="1" applyAlignment="1">
      <alignment horizontal="right"/>
    </xf>
    <xf numFmtId="3" fontId="0" fillId="0" borderId="135" xfId="0" applyNumberFormat="1" applyFont="1" applyFill="1" applyBorder="1" applyAlignment="1" applyProtection="1">
      <alignment horizontal="right"/>
      <protection locked="0"/>
    </xf>
    <xf numFmtId="3" fontId="0" fillId="22" borderId="121" xfId="0" applyNumberFormat="1" applyFont="1" applyFill="1" applyBorder="1" applyAlignment="1">
      <alignment horizontal="right"/>
    </xf>
    <xf numFmtId="3" fontId="27" fillId="0" borderId="137" xfId="0" applyNumberFormat="1" applyFont="1" applyFill="1" applyBorder="1" applyAlignment="1">
      <alignment horizontal="right"/>
    </xf>
    <xf numFmtId="3" fontId="27" fillId="21" borderId="133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 applyProtection="1">
      <alignment horizontal="right"/>
      <protection locked="0"/>
    </xf>
    <xf numFmtId="3" fontId="0" fillId="0" borderId="137" xfId="0" applyNumberFormat="1" applyFont="1" applyFill="1" applyBorder="1" applyAlignment="1" applyProtection="1">
      <alignment horizontal="right"/>
      <protection locked="0"/>
    </xf>
    <xf numFmtId="3" fontId="0" fillId="22" borderId="133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 horizontal="center"/>
    </xf>
    <xf numFmtId="3" fontId="0" fillId="0" borderId="123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21" borderId="129" xfId="0" applyNumberFormat="1" applyFont="1" applyFill="1" applyBorder="1" applyAlignment="1">
      <alignment horizontal="right"/>
    </xf>
    <xf numFmtId="3" fontId="0" fillId="22" borderId="125" xfId="0" applyNumberFormat="1" applyFont="1" applyFill="1" applyBorder="1" applyAlignment="1">
      <alignment horizontal="right"/>
    </xf>
    <xf numFmtId="3" fontId="27" fillId="0" borderId="104" xfId="0" applyNumberFormat="1" applyFont="1" applyFill="1" applyBorder="1" applyAlignment="1">
      <alignment horizontal="center"/>
    </xf>
    <xf numFmtId="3" fontId="8" fillId="0" borderId="108" xfId="0" applyNumberFormat="1" applyFont="1" applyFill="1" applyBorder="1" applyAlignment="1">
      <alignment horizontal="right"/>
    </xf>
    <xf numFmtId="3" fontId="27" fillId="21" borderId="104" xfId="0" applyNumberFormat="1" applyFont="1" applyFill="1" applyBorder="1" applyAlignment="1">
      <alignment horizontal="right"/>
    </xf>
    <xf numFmtId="3" fontId="8" fillId="16" borderId="108" xfId="0" applyNumberFormat="1" applyFont="1" applyFill="1" applyBorder="1" applyAlignment="1">
      <alignment horizontal="right"/>
    </xf>
    <xf numFmtId="3" fontId="8" fillId="16" borderId="71" xfId="0" applyNumberFormat="1" applyFont="1" applyFill="1" applyBorder="1" applyAlignment="1">
      <alignment horizontal="right"/>
    </xf>
    <xf numFmtId="3" fontId="8" fillId="16" borderId="102" xfId="0" applyNumberFormat="1" applyFont="1" applyFill="1" applyBorder="1" applyAlignment="1">
      <alignment horizontal="right"/>
    </xf>
    <xf numFmtId="3" fontId="34" fillId="21" borderId="117" xfId="0" applyNumberFormat="1" applyFont="1" applyFill="1" applyBorder="1" applyAlignment="1">
      <alignment horizontal="right"/>
    </xf>
    <xf numFmtId="3" fontId="0" fillId="22" borderId="117" xfId="0" applyNumberFormat="1" applyFont="1" applyFill="1" applyBorder="1" applyAlignment="1">
      <alignment horizontal="right"/>
    </xf>
    <xf numFmtId="3" fontId="34" fillId="21" borderId="133" xfId="0" applyNumberFormat="1" applyFont="1" applyFill="1" applyBorder="1" applyAlignment="1">
      <alignment horizontal="right"/>
    </xf>
    <xf numFmtId="3" fontId="0" fillId="0" borderId="125" xfId="0" applyNumberFormat="1" applyFont="1" applyFill="1" applyBorder="1" applyAlignment="1">
      <alignment horizontal="center"/>
    </xf>
    <xf numFmtId="3" fontId="27" fillId="0" borderId="139" xfId="0" applyNumberFormat="1" applyFont="1" applyFill="1" applyBorder="1" applyAlignment="1">
      <alignment horizontal="right"/>
    </xf>
    <xf numFmtId="3" fontId="34" fillId="0" borderId="140" xfId="0" applyNumberFormat="1" applyFont="1" applyFill="1" applyBorder="1" applyAlignment="1">
      <alignment horizontal="right"/>
    </xf>
    <xf numFmtId="3" fontId="34" fillId="0" borderId="127" xfId="0" applyNumberFormat="1" applyFont="1" applyFill="1" applyBorder="1" applyAlignment="1">
      <alignment horizontal="right"/>
    </xf>
    <xf numFmtId="3" fontId="34" fillId="21" borderId="125" xfId="0" applyNumberFormat="1" applyFont="1" applyFill="1" applyBorder="1" applyAlignment="1">
      <alignment horizontal="right"/>
    </xf>
    <xf numFmtId="3" fontId="0" fillId="0" borderId="139" xfId="0" applyNumberFormat="1" applyFont="1" applyFill="1" applyBorder="1" applyAlignment="1" applyProtection="1">
      <alignment horizontal="right"/>
      <protection locked="0"/>
    </xf>
    <xf numFmtId="3" fontId="0" fillId="0" borderId="78" xfId="0" applyNumberFormat="1" applyFont="1" applyFill="1" applyBorder="1" applyAlignment="1" applyProtection="1">
      <alignment horizontal="right"/>
      <protection locked="0"/>
    </xf>
    <xf numFmtId="3" fontId="0" fillId="22" borderId="129" xfId="0" applyNumberFormat="1" applyFont="1" applyFill="1" applyBorder="1" applyAlignment="1">
      <alignment horizontal="right"/>
    </xf>
    <xf numFmtId="3" fontId="52" fillId="0" borderId="117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>
      <alignment horizontal="right"/>
    </xf>
    <xf numFmtId="3" fontId="52" fillId="21" borderId="134" xfId="0" applyNumberFormat="1" applyFont="1" applyFill="1" applyBorder="1" applyAlignment="1" applyProtection="1">
      <alignment horizontal="right"/>
      <protection locked="0"/>
    </xf>
    <xf numFmtId="3" fontId="0" fillId="0" borderId="86" xfId="0" applyNumberFormat="1" applyFont="1" applyFill="1" applyBorder="1" applyAlignment="1" applyProtection="1">
      <alignment horizontal="right"/>
      <protection locked="0"/>
    </xf>
    <xf numFmtId="3" fontId="52" fillId="0" borderId="133" xfId="0" applyNumberFormat="1" applyFont="1" applyFill="1" applyBorder="1" applyAlignment="1">
      <alignment horizontal="center"/>
    </xf>
    <xf numFmtId="164" fontId="52" fillId="21" borderId="133" xfId="0" applyNumberFormat="1" applyFont="1" applyFill="1" applyBorder="1" applyAlignment="1" applyProtection="1">
      <alignment horizontal="right"/>
      <protection locked="0"/>
    </xf>
    <xf numFmtId="3" fontId="0" fillId="0" borderId="67" xfId="0" applyNumberFormat="1" applyFont="1" applyFill="1" applyBorder="1" applyAlignment="1" applyProtection="1">
      <alignment horizontal="right"/>
      <protection locked="0"/>
    </xf>
    <xf numFmtId="164" fontId="36" fillId="0" borderId="133" xfId="0" applyNumberFormat="1" applyFont="1" applyFill="1" applyBorder="1" applyAlignment="1">
      <alignment horizontal="right"/>
    </xf>
    <xf numFmtId="3" fontId="52" fillId="0" borderId="125" xfId="0" applyNumberFormat="1" applyFont="1" applyFill="1" applyBorder="1" applyAlignment="1">
      <alignment horizontal="center"/>
    </xf>
    <xf numFmtId="3" fontId="0" fillId="0" borderId="111" xfId="0" applyNumberFormat="1" applyFont="1" applyFill="1" applyBorder="1" applyAlignment="1">
      <alignment horizontal="right"/>
    </xf>
    <xf numFmtId="3" fontId="52" fillId="21" borderId="127" xfId="0" applyNumberFormat="1" applyFont="1" applyFill="1" applyBorder="1" applyAlignment="1" applyProtection="1">
      <alignment horizontal="right"/>
      <protection locked="0"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164" fontId="36" fillId="0" borderId="125" xfId="0" applyNumberFormat="1" applyFont="1" applyFill="1" applyBorder="1" applyAlignment="1">
      <alignment horizontal="right"/>
    </xf>
    <xf numFmtId="0" fontId="81" fillId="0" borderId="117" xfId="0" applyFont="1" applyFill="1" applyBorder="1" applyAlignment="1">
      <alignment horizontal="center"/>
    </xf>
    <xf numFmtId="3" fontId="52" fillId="21" borderId="117" xfId="0" applyNumberFormat="1" applyFont="1" applyFill="1" applyBorder="1" applyAlignment="1" applyProtection="1">
      <alignment horizontal="right"/>
      <protection locked="0"/>
    </xf>
    <xf numFmtId="3" fontId="36" fillId="0" borderId="134" xfId="0" applyNumberFormat="1" applyFont="1" applyFill="1" applyBorder="1" applyAlignment="1">
      <alignment horizontal="right"/>
    </xf>
    <xf numFmtId="164" fontId="36" fillId="0" borderId="117" xfId="0" applyNumberFormat="1" applyFont="1" applyFill="1" applyBorder="1" applyAlignment="1">
      <alignment horizontal="right"/>
    </xf>
    <xf numFmtId="0" fontId="81" fillId="0" borderId="133" xfId="0" applyFont="1" applyFill="1" applyBorder="1" applyAlignment="1">
      <alignment horizontal="center"/>
    </xf>
    <xf numFmtId="3" fontId="52" fillId="21" borderId="133" xfId="0" applyNumberFormat="1" applyFont="1" applyFill="1" applyBorder="1" applyAlignment="1" applyProtection="1">
      <alignment horizontal="right"/>
      <protection locked="0"/>
    </xf>
    <xf numFmtId="3" fontId="36" fillId="0" borderId="132" xfId="0" applyNumberFormat="1" applyFont="1" applyFill="1" applyBorder="1" applyAlignment="1">
      <alignment horizontal="right" shrinkToFit="1"/>
    </xf>
    <xf numFmtId="164" fontId="36" fillId="0" borderId="133" xfId="0" applyNumberFormat="1" applyFont="1" applyFill="1" applyBorder="1" applyAlignment="1">
      <alignment horizontal="right" shrinkToFit="1"/>
    </xf>
    <xf numFmtId="0" fontId="109" fillId="0" borderId="133" xfId="0" applyFont="1" applyFill="1" applyBorder="1" applyAlignment="1">
      <alignment horizontal="center"/>
    </xf>
    <xf numFmtId="0" fontId="81" fillId="0" borderId="129" xfId="0" applyFont="1" applyFill="1" applyBorder="1" applyAlignment="1">
      <alignment horizontal="center"/>
    </xf>
    <xf numFmtId="3" fontId="52" fillId="0" borderId="129" xfId="0" applyNumberFormat="1" applyFont="1" applyFill="1" applyBorder="1" applyAlignment="1">
      <alignment horizontal="center"/>
    </xf>
    <xf numFmtId="3" fontId="52" fillId="21" borderId="129" xfId="0" applyNumberFormat="1" applyFont="1" applyFill="1" applyBorder="1" applyAlignment="1" applyProtection="1">
      <alignment horizontal="right"/>
      <protection locked="0"/>
    </xf>
    <xf numFmtId="0" fontId="84" fillId="0" borderId="104" xfId="0" applyFont="1" applyFill="1" applyBorder="1" applyAlignment="1">
      <alignment horizontal="center"/>
    </xf>
    <xf numFmtId="3" fontId="36" fillId="0" borderId="104" xfId="0" applyNumberFormat="1" applyFont="1" applyFill="1" applyBorder="1" applyAlignment="1">
      <alignment horizontal="center"/>
    </xf>
    <xf numFmtId="164" fontId="36" fillId="21" borderId="104" xfId="0" applyNumberFormat="1" applyFont="1" applyFill="1" applyBorder="1" applyAlignment="1" applyProtection="1">
      <alignment horizontal="right"/>
    </xf>
    <xf numFmtId="164" fontId="36" fillId="16" borderId="108" xfId="0" applyNumberFormat="1" applyFont="1" applyFill="1" applyBorder="1" applyAlignment="1" applyProtection="1">
      <alignment horizontal="right"/>
    </xf>
    <xf numFmtId="164" fontId="36" fillId="16" borderId="71" xfId="0" applyNumberFormat="1" applyFont="1" applyFill="1" applyBorder="1" applyAlignment="1" applyProtection="1">
      <alignment horizontal="right"/>
    </xf>
    <xf numFmtId="164" fontId="36" fillId="16" borderId="102" xfId="0" applyNumberFormat="1" applyFont="1" applyFill="1" applyBorder="1" applyAlignment="1" applyProtection="1">
      <alignment horizontal="right"/>
    </xf>
    <xf numFmtId="164" fontId="36" fillId="0" borderId="104" xfId="0" applyNumberFormat="1" applyFont="1" applyFill="1" applyBorder="1" applyAlignment="1">
      <alignment horizontal="right"/>
    </xf>
    <xf numFmtId="3" fontId="0" fillId="0" borderId="134" xfId="0" applyNumberFormat="1" applyFont="1" applyFill="1" applyBorder="1" applyAlignment="1">
      <alignment horizontal="right"/>
    </xf>
    <xf numFmtId="164" fontId="52" fillId="21" borderId="117" xfId="0" applyNumberFormat="1" applyFont="1" applyFill="1" applyBorder="1" applyAlignment="1" applyProtection="1">
      <alignment horizontal="right"/>
      <protection locked="0"/>
    </xf>
    <xf numFmtId="164" fontId="52" fillId="21" borderId="129" xfId="0" applyNumberFormat="1" applyFont="1" applyFill="1" applyBorder="1" applyAlignment="1" applyProtection="1">
      <alignment horizontal="right"/>
      <protection locked="0"/>
    </xf>
    <xf numFmtId="3" fontId="36" fillId="0" borderId="135" xfId="0" applyNumberFormat="1" applyFont="1" applyFill="1" applyBorder="1" applyAlignment="1">
      <alignment horizontal="right"/>
    </xf>
    <xf numFmtId="0" fontId="0" fillId="0" borderId="115" xfId="0" applyFont="1" applyFill="1" applyBorder="1"/>
    <xf numFmtId="3" fontId="36" fillId="0" borderId="115" xfId="0" applyNumberFormat="1" applyFont="1" applyFill="1" applyBorder="1" applyAlignment="1">
      <alignment horizontal="center"/>
    </xf>
    <xf numFmtId="3" fontId="0" fillId="0" borderId="55" xfId="0" applyNumberFormat="1" applyFont="1" applyFill="1" applyBorder="1" applyAlignment="1">
      <alignment horizontal="right"/>
    </xf>
    <xf numFmtId="164" fontId="36" fillId="21" borderId="104" xfId="0" applyNumberFormat="1" applyFont="1" applyFill="1" applyBorder="1" applyAlignment="1" applyProtection="1">
      <alignment horizontal="right"/>
      <protection locked="0"/>
    </xf>
    <xf numFmtId="3" fontId="0" fillId="16" borderId="115" xfId="0" applyNumberFormat="1" applyFont="1" applyFill="1" applyBorder="1" applyAlignment="1">
      <alignment horizontal="right"/>
    </xf>
    <xf numFmtId="3" fontId="36" fillId="0" borderId="143" xfId="0" applyNumberFormat="1" applyFont="1" applyFill="1" applyBorder="1" applyAlignment="1">
      <alignment horizontal="right"/>
    </xf>
    <xf numFmtId="164" fontId="36" fillId="21" borderId="104" xfId="0" applyNumberFormat="1" applyFont="1" applyFill="1" applyBorder="1" applyAlignment="1">
      <alignment horizontal="right"/>
    </xf>
    <xf numFmtId="3" fontId="36" fillId="0" borderId="1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164" fontId="0" fillId="0" borderId="0" xfId="0" applyNumberFormat="1" applyFont="1"/>
    <xf numFmtId="0" fontId="108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center" vertical="center" shrinkToFit="1"/>
    </xf>
    <xf numFmtId="0" fontId="20" fillId="0" borderId="102" xfId="0" applyFont="1" applyFill="1" applyBorder="1" applyAlignment="1">
      <alignment horizontal="left" indent="1"/>
    </xf>
    <xf numFmtId="0" fontId="20" fillId="0" borderId="103" xfId="0" applyFont="1" applyFill="1" applyBorder="1" applyAlignment="1">
      <alignment horizontal="left" indent="1"/>
    </xf>
    <xf numFmtId="3" fontId="20" fillId="0" borderId="103" xfId="0" applyNumberFormat="1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left" indent="1"/>
    </xf>
    <xf numFmtId="3" fontId="27" fillId="14" borderId="104" xfId="0" applyNumberFormat="1" applyFont="1" applyFill="1" applyBorder="1" applyAlignment="1">
      <alignment horizontal="center"/>
    </xf>
    <xf numFmtId="3" fontId="8" fillId="0" borderId="122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 applyProtection="1">
      <alignment horizontal="right"/>
      <protection locked="0"/>
    </xf>
    <xf numFmtId="2" fontId="34" fillId="0" borderId="46" xfId="0" applyNumberFormat="1" applyFont="1" applyFill="1" applyBorder="1" applyAlignment="1">
      <alignment horizontal="right"/>
    </xf>
    <xf numFmtId="2" fontId="34" fillId="0" borderId="122" xfId="0" applyNumberFormat="1" applyFont="1" applyFill="1" applyBorder="1" applyAlignment="1">
      <alignment horizontal="right"/>
    </xf>
    <xf numFmtId="2" fontId="0" fillId="0" borderId="75" xfId="0" applyNumberFormat="1" applyFont="1" applyFill="1" applyBorder="1" applyAlignment="1" applyProtection="1">
      <alignment horizontal="right"/>
      <protection locked="0"/>
    </xf>
    <xf numFmtId="2" fontId="0" fillId="0" borderId="152" xfId="0" applyNumberFormat="1" applyFont="1" applyFill="1" applyBorder="1" applyAlignment="1" applyProtection="1">
      <alignment horizontal="right"/>
      <protection locked="0"/>
    </xf>
    <xf numFmtId="2" fontId="34" fillId="0" borderId="106" xfId="0" applyNumberFormat="1" applyFont="1" applyFill="1" applyBorder="1" applyAlignment="1">
      <alignment horizontal="right"/>
    </xf>
    <xf numFmtId="2" fontId="0" fillId="0" borderId="59" xfId="0" applyNumberFormat="1" applyFont="1" applyFill="1" applyBorder="1" applyAlignment="1" applyProtection="1">
      <alignment horizontal="right"/>
      <protection locked="0"/>
    </xf>
    <xf numFmtId="2" fontId="34" fillId="0" borderId="126" xfId="0" applyNumberFormat="1" applyFont="1" applyFill="1" applyBorder="1" applyAlignment="1">
      <alignment horizontal="right"/>
    </xf>
    <xf numFmtId="2" fontId="34" fillId="0" borderId="124" xfId="0" applyNumberFormat="1" applyFont="1" applyFill="1" applyBorder="1" applyAlignment="1">
      <alignment horizontal="right"/>
    </xf>
    <xf numFmtId="2" fontId="0" fillId="0" borderId="60" xfId="0" applyNumberFormat="1" applyFont="1" applyFill="1" applyBorder="1" applyAlignment="1" applyProtection="1">
      <alignment horizontal="right"/>
      <protection locked="0"/>
    </xf>
    <xf numFmtId="2" fontId="0" fillId="0" borderId="128" xfId="0" applyNumberFormat="1" applyFont="1" applyFill="1" applyBorder="1" applyAlignment="1" applyProtection="1">
      <alignment horizontal="right"/>
      <protection locked="0"/>
    </xf>
    <xf numFmtId="2" fontId="34" fillId="0" borderId="127" xfId="0" applyNumberFormat="1" applyFont="1" applyFill="1" applyBorder="1" applyAlignment="1">
      <alignment horizontal="right"/>
    </xf>
    <xf numFmtId="3" fontId="27" fillId="14" borderId="117" xfId="0" applyNumberFormat="1" applyFont="1" applyFill="1" applyBorder="1" applyAlignment="1">
      <alignment horizontal="right"/>
    </xf>
    <xf numFmtId="2" fontId="0" fillId="0" borderId="64" xfId="0" applyNumberFormat="1" applyFont="1" applyFill="1" applyBorder="1" applyAlignment="1" applyProtection="1">
      <alignment horizontal="right"/>
      <protection locked="0"/>
    </xf>
    <xf numFmtId="3" fontId="27" fillId="14" borderId="133" xfId="0" applyNumberFormat="1" applyFont="1" applyFill="1" applyBorder="1" applyAlignment="1">
      <alignment horizontal="right"/>
    </xf>
    <xf numFmtId="2" fontId="0" fillId="0" borderId="65" xfId="0" applyNumberFormat="1" applyFont="1" applyFill="1" applyBorder="1" applyAlignment="1" applyProtection="1">
      <alignment horizontal="right"/>
      <protection locked="0"/>
    </xf>
    <xf numFmtId="3" fontId="27" fillId="14" borderId="129" xfId="0" applyNumberFormat="1" applyFont="1" applyFill="1" applyBorder="1" applyAlignment="1">
      <alignment horizontal="right"/>
    </xf>
    <xf numFmtId="3" fontId="27" fillId="0" borderId="104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27" fillId="14" borderId="104" xfId="0" applyNumberFormat="1" applyFont="1" applyFill="1" applyBorder="1" applyAlignment="1">
      <alignment horizontal="right"/>
    </xf>
    <xf numFmtId="3" fontId="8" fillId="16" borderId="44" xfId="0" applyNumberFormat="1" applyFont="1" applyFill="1" applyBorder="1" applyAlignment="1">
      <alignment horizontal="right"/>
    </xf>
    <xf numFmtId="3" fontId="34" fillId="14" borderId="133" xfId="0" applyNumberFormat="1" applyFont="1" applyFill="1" applyBorder="1" applyAlignment="1">
      <alignment horizontal="right"/>
    </xf>
    <xf numFmtId="3" fontId="34" fillId="14" borderId="125" xfId="0" applyNumberFormat="1" applyFont="1" applyFill="1" applyBorder="1" applyAlignment="1">
      <alignment horizontal="right"/>
    </xf>
    <xf numFmtId="2" fontId="0" fillId="0" borderId="78" xfId="0" applyNumberFormat="1" applyFont="1" applyFill="1" applyBorder="1" applyAlignment="1" applyProtection="1">
      <alignment horizontal="right"/>
      <protection locked="0"/>
    </xf>
    <xf numFmtId="3" fontId="0" fillId="0" borderId="80" xfId="0" applyNumberFormat="1" applyFont="1" applyFill="1" applyBorder="1" applyAlignment="1" applyProtection="1">
      <alignment horizontal="right"/>
      <protection locked="0"/>
    </xf>
    <xf numFmtId="164" fontId="36" fillId="16" borderId="0" xfId="0" applyNumberFormat="1" applyFont="1" applyFill="1" applyBorder="1" applyAlignment="1" applyProtection="1">
      <alignment horizontal="right"/>
    </xf>
    <xf numFmtId="164" fontId="36" fillId="16" borderId="74" xfId="0" applyNumberFormat="1" applyFont="1" applyFill="1" applyBorder="1" applyAlignment="1" applyProtection="1">
      <alignment horizontal="right"/>
    </xf>
    <xf numFmtId="3" fontId="0" fillId="0" borderId="79" xfId="0" applyNumberFormat="1" applyFont="1" applyFill="1" applyBorder="1" applyAlignment="1" applyProtection="1">
      <alignment horizontal="right"/>
      <protection locked="0"/>
    </xf>
    <xf numFmtId="3" fontId="36" fillId="16" borderId="108" xfId="0" applyNumberFormat="1" applyFont="1" applyFill="1" applyBorder="1" applyAlignment="1">
      <alignment horizontal="right"/>
    </xf>
    <xf numFmtId="3" fontId="36" fillId="16" borderId="71" xfId="0" applyNumberFormat="1" applyFont="1" applyFill="1" applyBorder="1" applyAlignment="1">
      <alignment horizontal="right"/>
    </xf>
    <xf numFmtId="3" fontId="36" fillId="16" borderId="111" xfId="0" applyNumberFormat="1" applyFont="1" applyFill="1" applyBorder="1" applyAlignment="1">
      <alignment horizontal="right"/>
    </xf>
    <xf numFmtId="3" fontId="36" fillId="16" borderId="112" xfId="0" applyNumberFormat="1" applyFont="1" applyFill="1" applyBorder="1" applyAlignment="1">
      <alignment horizontal="right"/>
    </xf>
    <xf numFmtId="164" fontId="36" fillId="0" borderId="134" xfId="0" applyNumberFormat="1" applyFont="1" applyFill="1" applyBorder="1" applyAlignment="1">
      <alignment horizontal="right"/>
    </xf>
    <xf numFmtId="3" fontId="0" fillId="16" borderId="115" xfId="0" applyNumberFormat="1" applyFont="1" applyFill="1" applyBorder="1" applyAlignment="1" applyProtection="1">
      <alignment horizontal="right"/>
      <protection locked="0"/>
    </xf>
    <xf numFmtId="3" fontId="0" fillId="16" borderId="0" xfId="0" applyNumberFormat="1" applyFont="1" applyFill="1" applyBorder="1" applyAlignment="1">
      <alignment horizontal="right"/>
    </xf>
    <xf numFmtId="3" fontId="36" fillId="0" borderId="130" xfId="0" applyNumberFormat="1" applyFont="1" applyFill="1" applyBorder="1" applyAlignment="1">
      <alignment horizontal="right"/>
    </xf>
    <xf numFmtId="3" fontId="36" fillId="16" borderId="103" xfId="0" applyNumberFormat="1" applyFont="1" applyFill="1" applyBorder="1" applyAlignment="1">
      <alignment horizontal="right"/>
    </xf>
    <xf numFmtId="3" fontId="36" fillId="16" borderId="102" xfId="0" applyNumberFormat="1" applyFont="1" applyFill="1" applyBorder="1" applyAlignment="1">
      <alignment horizontal="right"/>
    </xf>
    <xf numFmtId="3" fontId="36" fillId="0" borderId="71" xfId="0" applyNumberFormat="1" applyFont="1" applyFill="1" applyBorder="1" applyAlignment="1">
      <alignment horizontal="right"/>
    </xf>
    <xf numFmtId="0" fontId="68" fillId="0" borderId="0" xfId="0" applyFont="1" applyFill="1" applyAlignment="1">
      <alignment horizontal="left" indent="1"/>
    </xf>
    <xf numFmtId="0" fontId="110" fillId="0" borderId="0" xfId="0" applyFont="1" applyFill="1" applyBorder="1" applyAlignment="1">
      <alignment horizontal="left" indent="1"/>
    </xf>
    <xf numFmtId="0" fontId="30" fillId="0" borderId="44" xfId="0" applyFont="1" applyFill="1" applyBorder="1" applyAlignment="1">
      <alignment horizontal="left" indent="1"/>
    </xf>
    <xf numFmtId="0" fontId="30" fillId="0" borderId="74" xfId="0" applyFont="1" applyFill="1" applyBorder="1" applyAlignment="1">
      <alignment horizontal="left" indent="1"/>
    </xf>
    <xf numFmtId="3" fontId="30" fillId="0" borderId="74" xfId="0" applyNumberFormat="1" applyFont="1" applyFill="1" applyBorder="1" applyAlignment="1">
      <alignment horizontal="left" indent="1"/>
    </xf>
    <xf numFmtId="3" fontId="30" fillId="0" borderId="0" xfId="0" applyNumberFormat="1" applyFont="1" applyFill="1" applyBorder="1" applyAlignment="1">
      <alignment horizontal="left" indent="1"/>
    </xf>
    <xf numFmtId="0" fontId="31" fillId="0" borderId="46" xfId="0" applyFont="1" applyFill="1" applyBorder="1" applyAlignment="1">
      <alignment horizontal="left" vertical="center" indent="1"/>
    </xf>
    <xf numFmtId="0" fontId="111" fillId="0" borderId="46" xfId="0" applyFont="1" applyFill="1" applyBorder="1" applyAlignment="1">
      <alignment horizontal="center" vertical="center"/>
    </xf>
    <xf numFmtId="0" fontId="111" fillId="0" borderId="46" xfId="0" applyFont="1" applyFill="1" applyBorder="1"/>
    <xf numFmtId="3" fontId="111" fillId="0" borderId="46" xfId="0" applyNumberFormat="1" applyFont="1" applyFill="1" applyBorder="1" applyAlignment="1">
      <alignment horizontal="center" vertical="center"/>
    </xf>
    <xf numFmtId="3" fontId="27" fillId="14" borderId="43" xfId="0" applyNumberFormat="1" applyFont="1" applyFill="1" applyBorder="1" applyAlignment="1">
      <alignment horizontal="center"/>
    </xf>
    <xf numFmtId="0" fontId="0" fillId="14" borderId="74" xfId="0" applyFill="1" applyBorder="1" applyAlignment="1">
      <alignment horizontal="center"/>
    </xf>
    <xf numFmtId="3" fontId="27" fillId="0" borderId="43" xfId="0" applyNumberFormat="1" applyFont="1" applyFill="1" applyBorder="1" applyAlignment="1">
      <alignment horizontal="center"/>
    </xf>
    <xf numFmtId="0" fontId="0" fillId="0" borderId="44" xfId="0" applyFill="1" applyBorder="1" applyAlignment="1"/>
    <xf numFmtId="0" fontId="0" fillId="0" borderId="74" xfId="0" applyFill="1" applyBorder="1" applyAlignment="1"/>
    <xf numFmtId="3" fontId="27" fillId="0" borderId="46" xfId="0" applyNumberFormat="1" applyFont="1" applyFill="1" applyBorder="1" applyAlignment="1">
      <alignment horizontal="center"/>
    </xf>
    <xf numFmtId="164" fontId="27" fillId="0" borderId="49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111" fillId="0" borderId="51" xfId="0" applyFont="1" applyFill="1" applyBorder="1" applyAlignment="1">
      <alignment horizontal="left" vertical="center" indent="1"/>
    </xf>
    <xf numFmtId="0" fontId="111" fillId="0" borderId="51" xfId="0" applyFont="1" applyFill="1" applyBorder="1" applyAlignment="1">
      <alignment horizontal="center" vertical="center"/>
    </xf>
    <xf numFmtId="0" fontId="111" fillId="0" borderId="51" xfId="0" applyFont="1" applyFill="1" applyBorder="1" applyAlignment="1">
      <alignment horizontal="center"/>
    </xf>
    <xf numFmtId="3" fontId="27" fillId="0" borderId="51" xfId="0" applyNumberFormat="1" applyFont="1" applyFill="1" applyBorder="1" applyAlignment="1">
      <alignment horizontal="center"/>
    </xf>
    <xf numFmtId="3" fontId="27" fillId="14" borderId="51" xfId="0" applyNumberFormat="1" applyFont="1" applyFill="1" applyBorder="1" applyAlignment="1">
      <alignment horizontal="center"/>
    </xf>
    <xf numFmtId="3" fontId="27" fillId="0" borderId="52" xfId="0" applyNumberFormat="1" applyFont="1" applyFill="1" applyBorder="1" applyAlignment="1">
      <alignment horizontal="center"/>
    </xf>
    <xf numFmtId="3" fontId="111" fillId="0" borderId="35" xfId="0" applyNumberFormat="1" applyFont="1" applyFill="1" applyBorder="1" applyAlignment="1">
      <alignment horizontal="center"/>
    </xf>
    <xf numFmtId="3" fontId="111" fillId="0" borderId="40" xfId="0" applyNumberFormat="1" applyFont="1" applyFill="1" applyBorder="1" applyAlignment="1">
      <alignment horizontal="center"/>
    </xf>
    <xf numFmtId="3" fontId="111" fillId="0" borderId="0" xfId="0" applyNumberFormat="1" applyFont="1" applyFill="1" applyBorder="1" applyAlignment="1">
      <alignment horizontal="center"/>
    </xf>
    <xf numFmtId="164" fontId="27" fillId="0" borderId="54" xfId="0" applyNumberFormat="1" applyFont="1" applyFill="1" applyBorder="1" applyAlignment="1">
      <alignment horizontal="center" shrinkToFit="1"/>
    </xf>
    <xf numFmtId="3" fontId="9" fillId="15" borderId="71" xfId="0" applyNumberFormat="1" applyFont="1" applyFill="1" applyBorder="1" applyAlignment="1">
      <alignment horizontal="center"/>
    </xf>
    <xf numFmtId="3" fontId="9" fillId="0" borderId="71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horizontal="left" indent="1"/>
    </xf>
    <xf numFmtId="0" fontId="0" fillId="0" borderId="70" xfId="0" applyFill="1" applyBorder="1"/>
    <xf numFmtId="3" fontId="0" fillId="0" borderId="46" xfId="0" applyNumberFormat="1" applyFill="1" applyBorder="1" applyAlignment="1">
      <alignment horizontal="right"/>
    </xf>
    <xf numFmtId="3" fontId="34" fillId="0" borderId="49" xfId="0" applyNumberFormat="1" applyFont="1" applyFill="1" applyBorder="1" applyAlignment="1">
      <alignment horizontal="right"/>
    </xf>
    <xf numFmtId="4" fontId="1" fillId="0" borderId="75" xfId="0" applyNumberFormat="1" applyFont="1" applyFill="1" applyBorder="1" applyAlignment="1" applyProtection="1">
      <alignment horizontal="right"/>
      <protection locked="0"/>
    </xf>
    <xf numFmtId="4" fontId="34" fillId="0" borderId="46" xfId="0" applyNumberFormat="1" applyFont="1" applyFill="1" applyBorder="1" applyAlignment="1">
      <alignment horizontal="right"/>
    </xf>
    <xf numFmtId="3" fontId="27" fillId="0" borderId="75" xfId="0" applyNumberFormat="1" applyFont="1" applyFill="1" applyBorder="1" applyAlignment="1">
      <alignment horizontal="right"/>
    </xf>
    <xf numFmtId="3" fontId="27" fillId="14" borderId="75" xfId="0" applyNumberFormat="1" applyFont="1" applyFill="1" applyBorder="1" applyAlignment="1">
      <alignment horizontal="right"/>
    </xf>
    <xf numFmtId="4" fontId="34" fillId="0" borderId="45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 applyProtection="1">
      <alignment horizontal="right"/>
      <protection locked="0"/>
    </xf>
    <xf numFmtId="3" fontId="27" fillId="0" borderId="58" xfId="0" applyNumberFormat="1" applyFont="1" applyFill="1" applyBorder="1" applyAlignment="1">
      <alignment horizontal="right"/>
    </xf>
    <xf numFmtId="164" fontId="27" fillId="0" borderId="58" xfId="0" applyNumberFormat="1" applyFont="1" applyFill="1" applyBorder="1" applyAlignment="1">
      <alignment horizontal="right"/>
    </xf>
    <xf numFmtId="4" fontId="0" fillId="15" borderId="75" xfId="0" applyNumberFormat="1" applyFill="1" applyBorder="1" applyAlignment="1">
      <alignment horizontal="right"/>
    </xf>
    <xf numFmtId="4" fontId="34" fillId="0" borderId="49" xfId="0" applyNumberFormat="1" applyFont="1" applyFill="1" applyBorder="1" applyAlignment="1">
      <alignment horizontal="right"/>
    </xf>
    <xf numFmtId="0" fontId="31" fillId="0" borderId="59" xfId="0" applyFont="1" applyFill="1" applyBorder="1" applyAlignment="1">
      <alignment horizontal="left" indent="1"/>
    </xf>
    <xf numFmtId="0" fontId="0" fillId="0" borderId="60" xfId="0" applyFill="1" applyBorder="1"/>
    <xf numFmtId="165" fontId="0" fillId="0" borderId="60" xfId="0" applyNumberFormat="1" applyFill="1" applyBorder="1" applyAlignment="1">
      <alignment horizontal="center"/>
    </xf>
    <xf numFmtId="3" fontId="0" fillId="0" borderId="60" xfId="0" applyNumberFormat="1" applyFill="1" applyBorder="1" applyAlignment="1">
      <alignment horizontal="right"/>
    </xf>
    <xf numFmtId="3" fontId="34" fillId="0" borderId="63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 applyProtection="1">
      <alignment horizontal="right"/>
      <protection locked="0"/>
    </xf>
    <xf numFmtId="4" fontId="34" fillId="0" borderId="60" xfId="0" applyNumberFormat="1" applyFont="1" applyFill="1" applyBorder="1" applyAlignment="1">
      <alignment horizontal="right"/>
    </xf>
    <xf numFmtId="3" fontId="27" fillId="0" borderId="60" xfId="0" applyNumberFormat="1" applyFont="1" applyFill="1" applyBorder="1" applyAlignment="1">
      <alignment horizontal="right"/>
    </xf>
    <xf numFmtId="3" fontId="27" fillId="14" borderId="60" xfId="0" applyNumberFormat="1" applyFont="1" applyFill="1" applyBorder="1" applyAlignment="1">
      <alignment horizontal="right"/>
    </xf>
    <xf numFmtId="4" fontId="34" fillId="0" borderId="59" xfId="0" applyNumberFormat="1" applyFont="1" applyFill="1" applyBorder="1" applyAlignment="1">
      <alignment horizontal="right"/>
    </xf>
    <xf numFmtId="4" fontId="1" fillId="0" borderId="77" xfId="0" applyNumberFormat="1" applyFont="1" applyFill="1" applyBorder="1" applyAlignment="1" applyProtection="1">
      <alignment horizontal="right"/>
      <protection locked="0"/>
    </xf>
    <xf numFmtId="3" fontId="27" fillId="0" borderId="63" xfId="0" applyNumberFormat="1" applyFont="1" applyFill="1" applyBorder="1" applyAlignment="1">
      <alignment horizontal="right"/>
    </xf>
    <xf numFmtId="164" fontId="27" fillId="0" borderId="63" xfId="0" applyNumberFormat="1" applyFont="1" applyFill="1" applyBorder="1" applyAlignment="1">
      <alignment horizontal="right"/>
    </xf>
    <xf numFmtId="4" fontId="0" fillId="15" borderId="78" xfId="0" applyNumberFormat="1" applyFill="1" applyBorder="1" applyAlignment="1">
      <alignment horizontal="right"/>
    </xf>
    <xf numFmtId="4" fontId="34" fillId="0" borderId="63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left" indent="1"/>
    </xf>
    <xf numFmtId="0" fontId="0" fillId="0" borderId="70" xfId="0" applyFill="1" applyBorder="1" applyAlignment="1">
      <alignment horizontal="center"/>
    </xf>
    <xf numFmtId="3" fontId="0" fillId="0" borderId="65" xfId="0" applyNumberFormat="1" applyFill="1" applyBorder="1" applyAlignment="1">
      <alignment horizontal="center"/>
    </xf>
    <xf numFmtId="3" fontId="0" fillId="0" borderId="65" xfId="0" applyNumberFormat="1" applyFill="1" applyBorder="1" applyAlignment="1">
      <alignment horizontal="right"/>
    </xf>
    <xf numFmtId="3" fontId="34" fillId="0" borderId="67" xfId="0" applyNumberFormat="1" applyFont="1" applyFill="1" applyBorder="1" applyAlignment="1">
      <alignment horizontal="right"/>
    </xf>
    <xf numFmtId="3" fontId="34" fillId="0" borderId="79" xfId="0" applyNumberFormat="1" applyFont="1" applyFill="1" applyBorder="1" applyAlignment="1">
      <alignment horizontal="right"/>
    </xf>
    <xf numFmtId="3" fontId="1" fillId="0" borderId="75" xfId="0" applyNumberFormat="1" applyFont="1" applyFill="1" applyBorder="1" applyAlignment="1" applyProtection="1">
      <alignment horizontal="right"/>
      <protection locked="0"/>
    </xf>
    <xf numFmtId="3" fontId="34" fillId="0" borderId="65" xfId="0" applyNumberFormat="1" applyFont="1" applyFill="1" applyBorder="1" applyAlignment="1">
      <alignment horizontal="right"/>
    </xf>
    <xf numFmtId="3" fontId="27" fillId="0" borderId="70" xfId="0" applyNumberFormat="1" applyFont="1" applyFill="1" applyBorder="1" applyAlignment="1">
      <alignment horizontal="right"/>
    </xf>
    <xf numFmtId="3" fontId="27" fillId="14" borderId="70" xfId="0" applyNumberFormat="1" applyFont="1" applyFill="1" applyBorder="1" applyAlignment="1">
      <alignment horizontal="right"/>
    </xf>
    <xf numFmtId="3" fontId="34" fillId="0" borderId="20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 applyProtection="1">
      <alignment horizontal="right"/>
      <protection locked="0"/>
    </xf>
    <xf numFmtId="3" fontId="27" fillId="0" borderId="67" xfId="0" applyNumberFormat="1" applyFont="1" applyFill="1" applyBorder="1" applyAlignment="1">
      <alignment horizontal="right"/>
    </xf>
    <xf numFmtId="164" fontId="27" fillId="0" borderId="67" xfId="0" applyNumberFormat="1" applyFont="1" applyFill="1" applyBorder="1" applyAlignment="1">
      <alignment horizontal="right"/>
    </xf>
    <xf numFmtId="3" fontId="0" fillId="15" borderId="75" xfId="0" applyNumberFormat="1" applyFill="1" applyBorder="1" applyAlignment="1">
      <alignment horizontal="right"/>
    </xf>
    <xf numFmtId="0" fontId="31" fillId="0" borderId="64" xfId="0" applyFont="1" applyFill="1" applyBorder="1" applyAlignment="1">
      <alignment horizontal="left" indent="1"/>
    </xf>
    <xf numFmtId="0" fontId="0" fillId="0" borderId="65" xfId="0" applyFill="1" applyBorder="1" applyAlignment="1">
      <alignment horizontal="center"/>
    </xf>
    <xf numFmtId="3" fontId="1" fillId="0" borderId="65" xfId="0" applyNumberFormat="1" applyFont="1" applyFill="1" applyBorder="1" applyAlignment="1" applyProtection="1">
      <alignment horizontal="right"/>
      <protection locked="0"/>
    </xf>
    <xf numFmtId="3" fontId="27" fillId="0" borderId="65" xfId="0" applyNumberFormat="1" applyFont="1" applyFill="1" applyBorder="1" applyAlignment="1">
      <alignment horizontal="right"/>
    </xf>
    <xf numFmtId="3" fontId="27" fillId="14" borderId="65" xfId="0" applyNumberFormat="1" applyFont="1" applyFill="1" applyBorder="1" applyAlignment="1">
      <alignment horizontal="right"/>
    </xf>
    <xf numFmtId="3" fontId="34" fillId="0" borderId="64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0" fillId="15" borderId="65" xfId="0" applyNumberFormat="1" applyFill="1" applyBorder="1" applyAlignment="1">
      <alignment horizontal="right"/>
    </xf>
    <xf numFmtId="0" fontId="0" fillId="0" borderId="78" xfId="0" applyFill="1" applyBorder="1" applyAlignment="1">
      <alignment horizontal="center"/>
    </xf>
    <xf numFmtId="3" fontId="0" fillId="0" borderId="55" xfId="0" applyNumberFormat="1" applyFill="1" applyBorder="1" applyAlignment="1">
      <alignment horizontal="center"/>
    </xf>
    <xf numFmtId="3" fontId="34" fillId="0" borderId="58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 applyProtection="1">
      <alignment horizontal="right"/>
      <protection locked="0"/>
    </xf>
    <xf numFmtId="3" fontId="27" fillId="0" borderId="78" xfId="0" applyNumberFormat="1" applyFont="1" applyFill="1" applyBorder="1" applyAlignment="1">
      <alignment horizontal="right"/>
    </xf>
    <xf numFmtId="3" fontId="27" fillId="14" borderId="78" xfId="0" applyNumberFormat="1" applyFont="1" applyFill="1" applyBorder="1" applyAlignment="1">
      <alignment horizontal="right"/>
    </xf>
    <xf numFmtId="3" fontId="34" fillId="0" borderId="21" xfId="0" applyNumberFormat="1" applyFont="1" applyFill="1" applyBorder="1" applyAlignment="1">
      <alignment horizontal="right"/>
    </xf>
    <xf numFmtId="3" fontId="1" fillId="0" borderId="61" xfId="0" applyNumberFormat="1" applyFont="1" applyFill="1" applyBorder="1" applyAlignment="1" applyProtection="1">
      <alignment horizontal="right"/>
      <protection locked="0"/>
    </xf>
    <xf numFmtId="3" fontId="0" fillId="15" borderId="60" xfId="0" applyNumberFormat="1" applyFill="1" applyBorder="1" applyAlignment="1">
      <alignment horizontal="right"/>
    </xf>
    <xf numFmtId="0" fontId="31" fillId="0" borderId="43" xfId="0" applyFont="1" applyFill="1" applyBorder="1" applyAlignment="1">
      <alignment horizontal="left" indent="1"/>
    </xf>
    <xf numFmtId="0" fontId="27" fillId="0" borderId="71" xfId="0" applyFont="1" applyFill="1" applyBorder="1" applyAlignment="1">
      <alignment horizontal="center"/>
    </xf>
    <xf numFmtId="3" fontId="27" fillId="0" borderId="71" xfId="0" applyNumberFormat="1" applyFont="1" applyFill="1" applyBorder="1" applyAlignment="1">
      <alignment horizontal="center"/>
    </xf>
    <xf numFmtId="3" fontId="111" fillId="0" borderId="71" xfId="0" applyNumberFormat="1" applyFont="1" applyFill="1" applyBorder="1" applyAlignment="1">
      <alignment horizontal="right"/>
    </xf>
    <xf numFmtId="3" fontId="27" fillId="0" borderId="71" xfId="0" applyNumberFormat="1" applyFont="1" applyFill="1" applyBorder="1" applyAlignment="1">
      <alignment horizontal="right"/>
    </xf>
    <xf numFmtId="3" fontId="27" fillId="14" borderId="71" xfId="0" applyNumberFormat="1" applyFont="1" applyFill="1" applyBorder="1" applyAlignment="1">
      <alignment horizontal="right"/>
    </xf>
    <xf numFmtId="3" fontId="111" fillId="16" borderId="43" xfId="0" applyNumberFormat="1" applyFont="1" applyFill="1" applyBorder="1" applyAlignment="1">
      <alignment horizontal="right"/>
    </xf>
    <xf numFmtId="3" fontId="111" fillId="16" borderId="71" xfId="0" applyNumberFormat="1" applyFont="1" applyFill="1" applyBorder="1" applyAlignment="1">
      <alignment horizontal="right"/>
    </xf>
    <xf numFmtId="3" fontId="111" fillId="16" borderId="44" xfId="0" applyNumberFormat="1" applyFont="1" applyFill="1" applyBorder="1" applyAlignment="1">
      <alignment horizontal="right"/>
    </xf>
    <xf numFmtId="3" fontId="27" fillId="0" borderId="74" xfId="0" applyNumberFormat="1" applyFont="1" applyFill="1" applyBorder="1" applyAlignment="1">
      <alignment horizontal="right"/>
    </xf>
    <xf numFmtId="164" fontId="27" fillId="0" borderId="74" xfId="0" applyNumberFormat="1" applyFont="1" applyFill="1" applyBorder="1" applyAlignment="1">
      <alignment horizontal="right"/>
    </xf>
    <xf numFmtId="3" fontId="1" fillId="0" borderId="68" xfId="0" applyNumberFormat="1" applyFont="1" applyFill="1" applyBorder="1" applyAlignment="1" applyProtection="1">
      <alignment horizontal="right"/>
      <protection locked="0"/>
    </xf>
    <xf numFmtId="3" fontId="1" fillId="15" borderId="70" xfId="0" applyNumberFormat="1" applyFont="1" applyFill="1" applyBorder="1" applyAlignment="1">
      <alignment horizontal="right"/>
    </xf>
    <xf numFmtId="3" fontId="1" fillId="15" borderId="65" xfId="0" applyNumberFormat="1" applyFont="1" applyFill="1" applyBorder="1" applyAlignment="1">
      <alignment horizontal="right"/>
    </xf>
    <xf numFmtId="0" fontId="0" fillId="0" borderId="60" xfId="0" applyFill="1" applyBorder="1" applyAlignment="1">
      <alignment horizontal="center"/>
    </xf>
    <xf numFmtId="3" fontId="0" fillId="0" borderId="60" xfId="0" applyNumberFormat="1" applyFill="1" applyBorder="1" applyAlignment="1">
      <alignment horizontal="center"/>
    </xf>
    <xf numFmtId="3" fontId="34" fillId="0" borderId="80" xfId="0" applyNumberFormat="1" applyFont="1" applyFill="1" applyBorder="1" applyAlignment="1">
      <alignment horizontal="right"/>
    </xf>
    <xf numFmtId="3" fontId="27" fillId="0" borderId="80" xfId="0" applyNumberFormat="1" applyFont="1" applyFill="1" applyBorder="1" applyAlignment="1">
      <alignment horizontal="right"/>
    </xf>
    <xf numFmtId="3" fontId="1" fillId="0" borderId="78" xfId="0" applyNumberFormat="1" applyFont="1" applyFill="1" applyBorder="1" applyAlignment="1" applyProtection="1">
      <alignment horizontal="right"/>
      <protection locked="0"/>
    </xf>
    <xf numFmtId="3" fontId="34" fillId="0" borderId="78" xfId="0" applyNumberFormat="1" applyFont="1" applyFill="1" applyBorder="1" applyAlignment="1">
      <alignment horizontal="right"/>
    </xf>
    <xf numFmtId="3" fontId="34" fillId="0" borderId="8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164" fontId="27" fillId="0" borderId="80" xfId="0" applyNumberFormat="1" applyFont="1" applyFill="1" applyBorder="1" applyAlignment="1">
      <alignment horizontal="right"/>
    </xf>
    <xf numFmtId="3" fontId="1" fillId="15" borderId="78" xfId="0" applyNumberFormat="1" applyFont="1" applyFill="1" applyBorder="1" applyAlignment="1">
      <alignment horizontal="right"/>
    </xf>
    <xf numFmtId="0" fontId="31" fillId="0" borderId="70" xfId="0" applyFont="1" applyFill="1" applyBorder="1" applyAlignment="1">
      <alignment horizontal="left" indent="1"/>
    </xf>
    <xf numFmtId="3" fontId="0" fillId="0" borderId="75" xfId="0" applyNumberFormat="1" applyFill="1" applyBorder="1" applyAlignment="1">
      <alignment horizontal="right"/>
    </xf>
    <xf numFmtId="3" fontId="52" fillId="0" borderId="75" xfId="0" applyNumberFormat="1" applyFont="1" applyFill="1" applyBorder="1" applyAlignment="1">
      <alignment horizontal="right"/>
    </xf>
    <xf numFmtId="3" fontId="52" fillId="0" borderId="70" xfId="0" applyNumberFormat="1" applyFont="1" applyFill="1" applyBorder="1" applyAlignment="1">
      <alignment horizontal="right"/>
    </xf>
    <xf numFmtId="3" fontId="52" fillId="0" borderId="70" xfId="0" applyNumberFormat="1" applyFont="1" applyFill="1" applyBorder="1" applyAlignment="1" applyProtection="1">
      <alignment horizontal="right"/>
      <protection locked="0"/>
    </xf>
    <xf numFmtId="3" fontId="52" fillId="14" borderId="70" xfId="0" applyNumberFormat="1" applyFont="1" applyFill="1" applyBorder="1" applyAlignment="1" applyProtection="1">
      <alignment horizontal="right"/>
      <protection locked="0"/>
    </xf>
    <xf numFmtId="3" fontId="52" fillId="0" borderId="47" xfId="0" applyNumberFormat="1" applyFont="1" applyFill="1" applyBorder="1" applyAlignment="1" applyProtection="1">
      <alignment horizontal="right"/>
      <protection locked="0"/>
    </xf>
    <xf numFmtId="3" fontId="1" fillId="0" borderId="86" xfId="0" applyNumberFormat="1" applyFont="1" applyFill="1" applyBorder="1" applyAlignment="1" applyProtection="1">
      <alignment horizontal="right"/>
      <protection locked="0"/>
    </xf>
    <xf numFmtId="3" fontId="36" fillId="0" borderId="86" xfId="0" applyNumberFormat="1" applyFont="1" applyFill="1" applyBorder="1" applyAlignment="1">
      <alignment horizontal="right"/>
    </xf>
    <xf numFmtId="164" fontId="36" fillId="0" borderId="75" xfId="0" applyNumberFormat="1" applyFont="1" applyFill="1" applyBorder="1" applyAlignment="1">
      <alignment horizontal="right"/>
    </xf>
    <xf numFmtId="3" fontId="52" fillId="0" borderId="86" xfId="0" applyNumberFormat="1" applyFont="1" applyFill="1" applyBorder="1" applyAlignment="1">
      <alignment horizontal="right"/>
    </xf>
    <xf numFmtId="3" fontId="52" fillId="0" borderId="65" xfId="0" applyNumberFormat="1" applyFont="1" applyFill="1" applyBorder="1" applyAlignment="1">
      <alignment horizontal="right"/>
    </xf>
    <xf numFmtId="3" fontId="52" fillId="0" borderId="65" xfId="0" applyNumberFormat="1" applyFont="1" applyFill="1" applyBorder="1" applyAlignment="1" applyProtection="1">
      <alignment horizontal="right"/>
      <protection locked="0"/>
    </xf>
    <xf numFmtId="164" fontId="52" fillId="14" borderId="65" xfId="0" applyNumberFormat="1" applyFont="1" applyFill="1" applyBorder="1" applyAlignment="1" applyProtection="1">
      <alignment horizontal="right"/>
      <protection locked="0"/>
    </xf>
    <xf numFmtId="3" fontId="52" fillId="0" borderId="64" xfId="0" applyNumberFormat="1" applyFont="1" applyFill="1" applyBorder="1" applyAlignment="1" applyProtection="1">
      <alignment horizontal="right"/>
      <protection locked="0"/>
    </xf>
    <xf numFmtId="3" fontId="1" fillId="0" borderId="67" xfId="0" applyNumberFormat="1" applyFont="1" applyFill="1" applyBorder="1" applyAlignment="1" applyProtection="1">
      <alignment horizontal="right"/>
      <protection locked="0"/>
    </xf>
    <xf numFmtId="3" fontId="36" fillId="0" borderId="67" xfId="0" applyNumberFormat="1" applyFont="1" applyFill="1" applyBorder="1" applyAlignment="1">
      <alignment horizontal="right" shrinkToFit="1"/>
    </xf>
    <xf numFmtId="164" fontId="36" fillId="0" borderId="65" xfId="0" applyNumberFormat="1" applyFont="1" applyFill="1" applyBorder="1" applyAlignment="1">
      <alignment horizontal="right" shrinkToFit="1"/>
    </xf>
    <xf numFmtId="3" fontId="52" fillId="0" borderId="67" xfId="0" applyNumberFormat="1" applyFont="1" applyFill="1" applyBorder="1" applyAlignment="1">
      <alignment horizontal="right"/>
    </xf>
    <xf numFmtId="3" fontId="0" fillId="0" borderId="51" xfId="0" applyNumberFormat="1" applyFill="1" applyBorder="1" applyAlignment="1">
      <alignment horizontal="right"/>
    </xf>
    <xf numFmtId="3" fontId="52" fillId="0" borderId="60" xfId="0" applyNumberFormat="1" applyFont="1" applyFill="1" applyBorder="1" applyAlignment="1">
      <alignment horizontal="right"/>
    </xf>
    <xf numFmtId="3" fontId="52" fillId="0" borderId="60" xfId="0" applyNumberFormat="1" applyFont="1" applyFill="1" applyBorder="1" applyAlignment="1" applyProtection="1">
      <alignment horizontal="right"/>
      <protection locked="0"/>
    </xf>
    <xf numFmtId="3" fontId="52" fillId="14" borderId="60" xfId="0" applyNumberFormat="1" applyFont="1" applyFill="1" applyBorder="1" applyAlignment="1" applyProtection="1">
      <alignment horizontal="right"/>
      <protection locked="0"/>
    </xf>
    <xf numFmtId="3" fontId="52" fillId="0" borderId="50" xfId="0" applyNumberFormat="1" applyFont="1" applyFill="1" applyBorder="1" applyAlignment="1" applyProtection="1">
      <alignment horizontal="right"/>
      <protection locked="0"/>
    </xf>
    <xf numFmtId="3" fontId="1" fillId="0" borderId="63" xfId="0" applyNumberFormat="1" applyFont="1" applyFill="1" applyBorder="1" applyAlignment="1" applyProtection="1">
      <alignment horizontal="right"/>
      <protection locked="0"/>
    </xf>
    <xf numFmtId="3" fontId="36" fillId="0" borderId="63" xfId="0" applyNumberFormat="1" applyFont="1" applyFill="1" applyBorder="1" applyAlignment="1">
      <alignment horizontal="right"/>
    </xf>
    <xf numFmtId="164" fontId="36" fillId="0" borderId="60" xfId="0" applyNumberFormat="1" applyFont="1" applyFill="1" applyBorder="1" applyAlignment="1">
      <alignment horizontal="right"/>
    </xf>
    <xf numFmtId="3" fontId="52" fillId="0" borderId="63" xfId="0" applyNumberFormat="1" applyFont="1" applyFill="1" applyBorder="1" applyAlignment="1">
      <alignment horizontal="right"/>
    </xf>
    <xf numFmtId="0" fontId="112" fillId="0" borderId="70" xfId="0" applyFont="1" applyFill="1" applyBorder="1" applyAlignment="1">
      <alignment horizontal="center"/>
    </xf>
    <xf numFmtId="164" fontId="52" fillId="14" borderId="70" xfId="0" applyNumberFormat="1" applyFont="1" applyFill="1" applyBorder="1" applyAlignment="1" applyProtection="1">
      <alignment horizontal="right"/>
      <protection locked="0"/>
    </xf>
    <xf numFmtId="3" fontId="52" fillId="0" borderId="20" xfId="0" applyNumberFormat="1" applyFont="1" applyFill="1" applyBorder="1" applyAlignment="1" applyProtection="1">
      <alignment horizontal="right"/>
      <protection locked="0"/>
    </xf>
    <xf numFmtId="3" fontId="36" fillId="0" borderId="79" xfId="0" applyNumberFormat="1" applyFont="1" applyFill="1" applyBorder="1" applyAlignment="1">
      <alignment horizontal="right"/>
    </xf>
    <xf numFmtId="3" fontId="0" fillId="15" borderId="70" xfId="0" applyNumberFormat="1" applyFill="1" applyBorder="1" applyAlignment="1">
      <alignment horizontal="right"/>
    </xf>
    <xf numFmtId="3" fontId="52" fillId="0" borderId="79" xfId="0" applyNumberFormat="1" applyFont="1" applyFill="1" applyBorder="1" applyAlignment="1">
      <alignment horizontal="right"/>
    </xf>
    <xf numFmtId="0" fontId="112" fillId="0" borderId="65" xfId="0" applyFont="1" applyFill="1" applyBorder="1" applyAlignment="1">
      <alignment horizontal="center"/>
    </xf>
    <xf numFmtId="3" fontId="36" fillId="0" borderId="67" xfId="0" applyNumberFormat="1" applyFont="1" applyFill="1" applyBorder="1" applyAlignment="1">
      <alignment horizontal="right"/>
    </xf>
    <xf numFmtId="164" fontId="36" fillId="0" borderId="65" xfId="0" applyNumberFormat="1" applyFont="1" applyFill="1" applyBorder="1" applyAlignment="1">
      <alignment horizontal="right"/>
    </xf>
    <xf numFmtId="0" fontId="109" fillId="0" borderId="65" xfId="0" applyFont="1" applyFill="1" applyBorder="1" applyAlignment="1">
      <alignment horizontal="center"/>
    </xf>
    <xf numFmtId="0" fontId="112" fillId="0" borderId="78" xfId="0" applyFont="1" applyFill="1" applyBorder="1" applyAlignment="1">
      <alignment horizontal="center"/>
    </xf>
    <xf numFmtId="3" fontId="52" fillId="0" borderId="78" xfId="0" applyNumberFormat="1" applyFont="1" applyFill="1" applyBorder="1" applyAlignment="1">
      <alignment horizontal="right"/>
    </xf>
    <xf numFmtId="3" fontId="52" fillId="0" borderId="78" xfId="0" applyNumberFormat="1" applyFont="1" applyFill="1" applyBorder="1" applyAlignment="1" applyProtection="1">
      <alignment horizontal="right"/>
      <protection locked="0"/>
    </xf>
    <xf numFmtId="164" fontId="52" fillId="14" borderId="78" xfId="0" applyNumberFormat="1" applyFont="1" applyFill="1" applyBorder="1" applyAlignment="1" applyProtection="1">
      <alignment horizontal="right"/>
      <protection locked="0"/>
    </xf>
    <xf numFmtId="3" fontId="52" fillId="0" borderId="21" xfId="0" applyNumberFormat="1" applyFont="1" applyFill="1" applyBorder="1" applyAlignment="1" applyProtection="1">
      <alignment horizontal="right"/>
      <protection locked="0"/>
    </xf>
    <xf numFmtId="3" fontId="36" fillId="0" borderId="80" xfId="0" applyNumberFormat="1" applyFont="1" applyFill="1" applyBorder="1" applyAlignment="1">
      <alignment horizontal="right"/>
    </xf>
    <xf numFmtId="3" fontId="0" fillId="15" borderId="78" xfId="0" applyNumberFormat="1" applyFill="1" applyBorder="1" applyAlignment="1">
      <alignment horizontal="right"/>
    </xf>
    <xf numFmtId="3" fontId="52" fillId="0" borderId="80" xfId="0" applyNumberFormat="1" applyFont="1" applyFill="1" applyBorder="1" applyAlignment="1">
      <alignment horizontal="right"/>
    </xf>
    <xf numFmtId="0" fontId="35" fillId="0" borderId="43" xfId="0" applyFont="1" applyFill="1" applyBorder="1" applyAlignment="1">
      <alignment horizontal="left" indent="1"/>
    </xf>
    <xf numFmtId="0" fontId="84" fillId="0" borderId="71" xfId="0" applyFont="1" applyFill="1" applyBorder="1" applyAlignment="1">
      <alignment horizontal="center"/>
    </xf>
    <xf numFmtId="3" fontId="36" fillId="0" borderId="71" xfId="0" applyNumberFormat="1" applyFont="1" applyFill="1" applyBorder="1" applyAlignment="1">
      <alignment horizontal="center"/>
    </xf>
    <xf numFmtId="3" fontId="36" fillId="0" borderId="71" xfId="0" applyNumberFormat="1" applyFont="1" applyFill="1" applyBorder="1" applyAlignment="1" applyProtection="1">
      <alignment horizontal="right"/>
    </xf>
    <xf numFmtId="164" fontId="36" fillId="14" borderId="71" xfId="0" applyNumberFormat="1" applyFont="1" applyFill="1" applyBorder="1" applyAlignment="1" applyProtection="1">
      <alignment horizontal="right"/>
    </xf>
    <xf numFmtId="164" fontId="36" fillId="16" borderId="43" xfId="0" applyNumberFormat="1" applyFont="1" applyFill="1" applyBorder="1" applyAlignment="1" applyProtection="1">
      <alignment horizontal="right"/>
    </xf>
    <xf numFmtId="164" fontId="36" fillId="16" borderId="74" xfId="0" applyNumberFormat="1" applyFont="1" applyFill="1" applyBorder="1" applyAlignment="1" applyProtection="1">
      <alignment horizontal="right" shrinkToFit="1"/>
    </xf>
    <xf numFmtId="3" fontId="36" fillId="0" borderId="74" xfId="0" applyNumberFormat="1" applyFont="1" applyFill="1" applyBorder="1" applyAlignment="1">
      <alignment horizontal="right"/>
    </xf>
    <xf numFmtId="164" fontId="36" fillId="0" borderId="71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164" fontId="36" fillId="0" borderId="70" xfId="0" applyNumberFormat="1" applyFont="1" applyFill="1" applyBorder="1" applyAlignment="1">
      <alignment horizontal="right"/>
    </xf>
    <xf numFmtId="3" fontId="36" fillId="16" borderId="51" xfId="0" applyNumberFormat="1" applyFont="1" applyFill="1" applyBorder="1" applyAlignment="1">
      <alignment horizontal="right"/>
    </xf>
    <xf numFmtId="3" fontId="36" fillId="0" borderId="20" xfId="0" applyNumberFormat="1" applyFont="1" applyFill="1" applyBorder="1" applyAlignment="1">
      <alignment horizontal="right"/>
    </xf>
    <xf numFmtId="3" fontId="36" fillId="0" borderId="71" xfId="0" applyNumberFormat="1" applyFont="1" applyFill="1" applyBorder="1" applyAlignment="1" applyProtection="1">
      <alignment horizontal="right"/>
      <protection locked="0"/>
    </xf>
    <xf numFmtId="164" fontId="36" fillId="14" borderId="71" xfId="0" applyNumberFormat="1" applyFont="1" applyFill="1" applyBorder="1" applyAlignment="1" applyProtection="1">
      <alignment horizontal="right"/>
      <protection locked="0"/>
    </xf>
    <xf numFmtId="3" fontId="0" fillId="16" borderId="55" xfId="0" applyNumberFormat="1" applyFill="1" applyBorder="1" applyAlignment="1">
      <alignment horizontal="right"/>
    </xf>
    <xf numFmtId="3" fontId="0" fillId="16" borderId="46" xfId="0" applyNumberForma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>
      <alignment horizontal="right"/>
    </xf>
    <xf numFmtId="0" fontId="35" fillId="0" borderId="45" xfId="0" applyFont="1" applyFill="1" applyBorder="1" applyAlignment="1">
      <alignment horizontal="left" indent="1"/>
    </xf>
    <xf numFmtId="0" fontId="36" fillId="0" borderId="71" xfId="0" applyFont="1" applyFill="1" applyBorder="1" applyAlignment="1">
      <alignment horizontal="center"/>
    </xf>
    <xf numFmtId="164" fontId="36" fillId="14" borderId="71" xfId="0" applyNumberFormat="1" applyFont="1" applyFill="1" applyBorder="1" applyAlignment="1">
      <alignment horizontal="right"/>
    </xf>
    <xf numFmtId="3" fontId="36" fillId="16" borderId="74" xfId="0" applyNumberFormat="1" applyFont="1" applyFill="1" applyBorder="1" applyAlignment="1">
      <alignment horizontal="right"/>
    </xf>
    <xf numFmtId="0" fontId="35" fillId="0" borderId="50" xfId="0" applyFont="1" applyFill="1" applyBorder="1" applyAlignment="1">
      <alignment horizontal="left" indent="1"/>
    </xf>
    <xf numFmtId="0" fontId="36" fillId="0" borderId="51" xfId="0" applyFont="1" applyFill="1" applyBorder="1" applyAlignment="1">
      <alignment horizontal="center"/>
    </xf>
    <xf numFmtId="0" fontId="11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5" fillId="0" borderId="0" xfId="0" applyFont="1" applyFill="1" applyBorder="1" applyAlignment="1">
      <alignment horizontal="left" indent="1"/>
    </xf>
    <xf numFmtId="0" fontId="116" fillId="0" borderId="0" xfId="0" applyFont="1" applyFill="1" applyAlignment="1">
      <alignment horizontal="left" indent="1"/>
    </xf>
    <xf numFmtId="0" fontId="117" fillId="0" borderId="0" xfId="0" applyFont="1" applyAlignment="1">
      <alignment horizontal="left" indent="1"/>
    </xf>
    <xf numFmtId="0" fontId="6" fillId="0" borderId="0" xfId="0" applyFont="1" applyFill="1" applyAlignment="1">
      <alignment horizontal="center" shrinkToFit="1"/>
    </xf>
    <xf numFmtId="0" fontId="13" fillId="0" borderId="0" xfId="0" applyFont="1" applyFill="1" applyAlignment="1">
      <alignment horizontal="center" shrinkToFit="1"/>
    </xf>
    <xf numFmtId="0" fontId="120" fillId="0" borderId="0" xfId="0" applyFont="1" applyAlignment="1">
      <alignment horizontal="left" indent="1"/>
    </xf>
    <xf numFmtId="3" fontId="12" fillId="0" borderId="0" xfId="0" applyNumberFormat="1" applyFont="1" applyFill="1"/>
    <xf numFmtId="3" fontId="27" fillId="14" borderId="74" xfId="0" applyNumberFormat="1" applyFont="1" applyFill="1" applyBorder="1" applyAlignment="1">
      <alignment horizontal="center"/>
    </xf>
    <xf numFmtId="3" fontId="9" fillId="15" borderId="55" xfId="0" applyNumberFormat="1" applyFont="1" applyFill="1" applyBorder="1" applyAlignment="1">
      <alignment horizontal="center"/>
    </xf>
    <xf numFmtId="3" fontId="9" fillId="0" borderId="51" xfId="0" applyNumberFormat="1" applyFont="1" applyFill="1" applyBorder="1" applyAlignment="1">
      <alignment horizontal="center"/>
    </xf>
    <xf numFmtId="164" fontId="27" fillId="14" borderId="75" xfId="0" applyNumberFormat="1" applyFont="1" applyFill="1" applyBorder="1" applyAlignment="1">
      <alignment horizontal="right"/>
    </xf>
    <xf numFmtId="4" fontId="12" fillId="15" borderId="75" xfId="0" applyNumberFormat="1" applyFont="1" applyFill="1" applyBorder="1" applyAlignment="1">
      <alignment horizontal="right"/>
    </xf>
    <xf numFmtId="3" fontId="34" fillId="0" borderId="60" xfId="0" applyNumberFormat="1" applyFont="1" applyFill="1" applyBorder="1" applyAlignment="1">
      <alignment horizontal="right"/>
    </xf>
    <xf numFmtId="164" fontId="27" fillId="14" borderId="60" xfId="0" applyNumberFormat="1" applyFont="1" applyFill="1" applyBorder="1" applyAlignment="1">
      <alignment horizontal="right"/>
    </xf>
    <xf numFmtId="4" fontId="12" fillId="15" borderId="78" xfId="0" applyNumberFormat="1" applyFont="1" applyFill="1" applyBorder="1" applyAlignment="1">
      <alignment horizontal="right"/>
    </xf>
    <xf numFmtId="164" fontId="27" fillId="14" borderId="70" xfId="0" applyNumberFormat="1" applyFont="1" applyFill="1" applyBorder="1" applyAlignment="1">
      <alignment horizontal="right"/>
    </xf>
    <xf numFmtId="3" fontId="12" fillId="15" borderId="75" xfId="0" applyNumberFormat="1" applyFont="1" applyFill="1" applyBorder="1" applyAlignment="1">
      <alignment horizontal="right"/>
    </xf>
    <xf numFmtId="0" fontId="121" fillId="0" borderId="0" xfId="0" applyFont="1"/>
    <xf numFmtId="164" fontId="27" fillId="14" borderId="65" xfId="0" applyNumberFormat="1" applyFont="1" applyFill="1" applyBorder="1" applyAlignment="1">
      <alignment horizontal="right"/>
    </xf>
    <xf numFmtId="4" fontId="1" fillId="0" borderId="65" xfId="0" applyNumberFormat="1" applyFont="1" applyFill="1" applyBorder="1" applyAlignment="1" applyProtection="1">
      <alignment horizontal="right"/>
      <protection locked="0"/>
    </xf>
    <xf numFmtId="3" fontId="12" fillId="15" borderId="65" xfId="0" applyNumberFormat="1" applyFont="1" applyFill="1" applyBorder="1" applyAlignment="1">
      <alignment horizontal="right"/>
    </xf>
    <xf numFmtId="164" fontId="27" fillId="14" borderId="78" xfId="0" applyNumberFormat="1" applyFont="1" applyFill="1" applyBorder="1" applyAlignment="1">
      <alignment horizontal="right"/>
    </xf>
    <xf numFmtId="3" fontId="12" fillId="15" borderId="60" xfId="0" applyNumberFormat="1" applyFont="1" applyFill="1" applyBorder="1" applyAlignment="1">
      <alignment horizontal="right"/>
    </xf>
    <xf numFmtId="3" fontId="9" fillId="0" borderId="71" xfId="0" applyNumberFormat="1" applyFont="1" applyFill="1" applyBorder="1" applyAlignment="1">
      <alignment horizontal="right"/>
    </xf>
    <xf numFmtId="164" fontId="27" fillId="14" borderId="71" xfId="0" applyNumberFormat="1" applyFont="1" applyFill="1" applyBorder="1" applyAlignment="1">
      <alignment horizontal="right"/>
    </xf>
    <xf numFmtId="3" fontId="9" fillId="16" borderId="43" xfId="0" applyNumberFormat="1" applyFont="1" applyFill="1" applyBorder="1" applyAlignment="1">
      <alignment horizontal="right"/>
    </xf>
    <xf numFmtId="3" fontId="9" fillId="16" borderId="71" xfId="0" applyNumberFormat="1" applyFont="1" applyFill="1" applyBorder="1" applyAlignment="1">
      <alignment horizontal="right"/>
    </xf>
    <xf numFmtId="3" fontId="9" fillId="16" borderId="44" xfId="0" applyNumberFormat="1" applyFont="1" applyFill="1" applyBorder="1" applyAlignment="1">
      <alignment horizontal="right"/>
    </xf>
    <xf numFmtId="3" fontId="1" fillId="0" borderId="55" xfId="0" applyNumberFormat="1" applyFont="1" applyFill="1" applyBorder="1" applyAlignment="1">
      <alignment horizontal="right"/>
    </xf>
    <xf numFmtId="3" fontId="34" fillId="0" borderId="70" xfId="0" applyNumberFormat="1" applyFont="1" applyFill="1" applyBorder="1" applyAlignment="1">
      <alignment horizontal="right"/>
    </xf>
    <xf numFmtId="164" fontId="34" fillId="14" borderId="70" xfId="0" applyNumberFormat="1" applyFont="1" applyFill="1" applyBorder="1" applyAlignment="1">
      <alignment horizontal="right"/>
    </xf>
    <xf numFmtId="3" fontId="12" fillId="15" borderId="70" xfId="0" applyNumberFormat="1" applyFont="1" applyFill="1" applyBorder="1" applyAlignment="1">
      <alignment horizontal="right"/>
    </xf>
    <xf numFmtId="3" fontId="1" fillId="0" borderId="65" xfId="0" applyNumberFormat="1" applyFont="1" applyFill="1" applyBorder="1" applyAlignment="1">
      <alignment horizontal="right"/>
    </xf>
    <xf numFmtId="164" fontId="34" fillId="14" borderId="65" xfId="0" applyNumberFormat="1" applyFont="1" applyFill="1" applyBorder="1" applyAlignment="1">
      <alignment horizontal="right"/>
    </xf>
    <xf numFmtId="164" fontId="34" fillId="14" borderId="60" xfId="0" applyNumberFormat="1" applyFont="1" applyFill="1" applyBorder="1" applyAlignment="1">
      <alignment horizontal="right"/>
    </xf>
    <xf numFmtId="164" fontId="27" fillId="0" borderId="80" xfId="0" applyNumberFormat="1" applyFont="1" applyFill="1" applyBorder="1" applyAlignment="1">
      <alignment horizontal="right" shrinkToFit="1"/>
    </xf>
    <xf numFmtId="3" fontId="12" fillId="15" borderId="78" xfId="0" applyNumberFormat="1" applyFont="1" applyFill="1" applyBorder="1" applyAlignment="1">
      <alignment horizontal="right"/>
    </xf>
    <xf numFmtId="3" fontId="1" fillId="0" borderId="75" xfId="0" applyNumberFormat="1" applyFont="1" applyFill="1" applyBorder="1" applyAlignment="1">
      <alignment horizontal="right"/>
    </xf>
    <xf numFmtId="3" fontId="0" fillId="0" borderId="66" xfId="0" applyNumberFormat="1" applyFill="1" applyBorder="1" applyAlignment="1" applyProtection="1">
      <alignment horizontal="right"/>
      <protection locked="0"/>
    </xf>
    <xf numFmtId="3" fontId="36" fillId="0" borderId="75" xfId="0" applyNumberFormat="1" applyFont="1" applyFill="1" applyBorder="1" applyAlignment="1">
      <alignment horizontal="right"/>
    </xf>
    <xf numFmtId="164" fontId="36" fillId="0" borderId="75" xfId="0" applyNumberFormat="1" applyFont="1" applyFill="1" applyBorder="1" applyAlignment="1">
      <alignment horizontal="right" shrinkToFit="1"/>
    </xf>
    <xf numFmtId="0" fontId="120" fillId="0" borderId="0" xfId="0" applyFont="1" applyFill="1" applyAlignment="1">
      <alignment horizontal="left" indent="1"/>
    </xf>
    <xf numFmtId="3" fontId="36" fillId="0" borderId="65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3" fontId="0" fillId="0" borderId="54" xfId="0" applyNumberFormat="1" applyFill="1" applyBorder="1" applyAlignment="1" applyProtection="1">
      <alignment horizontal="right"/>
      <protection locked="0"/>
    </xf>
    <xf numFmtId="3" fontId="36" fillId="0" borderId="60" xfId="0" applyNumberFormat="1" applyFont="1" applyFill="1" applyBorder="1" applyAlignment="1">
      <alignment horizontal="right"/>
    </xf>
    <xf numFmtId="164" fontId="36" fillId="0" borderId="60" xfId="0" applyNumberFormat="1" applyFont="1" applyFill="1" applyBorder="1" applyAlignment="1">
      <alignment horizontal="right" shrinkToFit="1"/>
    </xf>
    <xf numFmtId="3" fontId="16" fillId="15" borderId="65" xfId="0" applyNumberFormat="1" applyFont="1" applyFill="1" applyBorder="1" applyAlignment="1">
      <alignment horizontal="right"/>
    </xf>
    <xf numFmtId="3" fontId="16" fillId="15" borderId="78" xfId="0" applyNumberFormat="1" applyFont="1" applyFill="1" applyBorder="1" applyAlignment="1">
      <alignment horizontal="right"/>
    </xf>
    <xf numFmtId="164" fontId="36" fillId="16" borderId="44" xfId="0" applyNumberFormat="1" applyFont="1" applyFill="1" applyBorder="1" applyAlignment="1" applyProtection="1">
      <alignment horizontal="right" shrinkToFit="1"/>
    </xf>
    <xf numFmtId="164" fontId="36" fillId="0" borderId="71" xfId="0" applyNumberFormat="1" applyFont="1" applyFill="1" applyBorder="1" applyAlignment="1">
      <alignment horizontal="right" shrinkToFit="1"/>
    </xf>
    <xf numFmtId="3" fontId="1" fillId="0" borderId="70" xfId="0" applyNumberFormat="1" applyFont="1" applyFill="1" applyBorder="1" applyAlignment="1">
      <alignment horizontal="right"/>
    </xf>
    <xf numFmtId="3" fontId="16" fillId="15" borderId="70" xfId="0" applyNumberFormat="1" applyFont="1" applyFill="1" applyBorder="1" applyAlignment="1">
      <alignment horizontal="right"/>
    </xf>
    <xf numFmtId="3" fontId="12" fillId="0" borderId="55" xfId="0" applyNumberFormat="1" applyFont="1" applyFill="1" applyBorder="1" applyAlignment="1">
      <alignment horizontal="right"/>
    </xf>
    <xf numFmtId="3" fontId="12" fillId="16" borderId="55" xfId="0" applyNumberFormat="1" applyFont="1" applyFill="1" applyBorder="1" applyAlignment="1">
      <alignment horizontal="right"/>
    </xf>
    <xf numFmtId="3" fontId="12" fillId="0" borderId="0" xfId="0" applyNumberFormat="1" applyFont="1"/>
    <xf numFmtId="0" fontId="122" fillId="0" borderId="0" xfId="0" applyFont="1" applyAlignment="1">
      <alignment horizontal="center"/>
    </xf>
    <xf numFmtId="0" fontId="116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3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3" fontId="8" fillId="0" borderId="0" xfId="0" applyNumberFormat="1" applyFont="1"/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25" fillId="0" borderId="0" xfId="0" applyFont="1" applyAlignment="1">
      <alignment horizontal="left" indent="1"/>
    </xf>
    <xf numFmtId="3" fontId="27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124" fillId="0" borderId="0" xfId="0" applyFont="1" applyFill="1" applyBorder="1" applyAlignment="1">
      <alignment horizontal="left" indent="1"/>
    </xf>
    <xf numFmtId="3" fontId="30" fillId="0" borderId="44" xfId="0" applyNumberFormat="1" applyFont="1" applyFill="1" applyBorder="1" applyAlignment="1">
      <alignment horizontal="left" indent="1"/>
    </xf>
    <xf numFmtId="3" fontId="29" fillId="0" borderId="0" xfId="0" applyNumberFormat="1" applyFont="1" applyFill="1" applyBorder="1" applyAlignment="1">
      <alignment horizontal="left" indent="1"/>
    </xf>
    <xf numFmtId="3" fontId="0" fillId="0" borderId="0" xfId="0" applyNumberFormat="1" applyFill="1" applyBorder="1" applyAlignment="1">
      <alignment horizontal="left" indent="1"/>
    </xf>
    <xf numFmtId="164" fontId="0" fillId="0" borderId="0" xfId="0" applyNumberFormat="1" applyFill="1" applyBorder="1" applyAlignment="1">
      <alignment horizontal="left" indent="1"/>
    </xf>
    <xf numFmtId="0" fontId="45" fillId="0" borderId="46" xfId="0" applyFont="1" applyFill="1" applyBorder="1" applyAlignment="1">
      <alignment horizontal="left" vertical="center" indent="1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51" xfId="0" applyFont="1" applyFill="1" applyBorder="1" applyAlignment="1">
      <alignment horizontal="left" vertical="center" indent="1"/>
    </xf>
    <xf numFmtId="0" fontId="9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left" indent="1"/>
    </xf>
    <xf numFmtId="165" fontId="16" fillId="0" borderId="55" xfId="0" applyNumberFormat="1" applyFont="1" applyFill="1" applyBorder="1" applyAlignment="1">
      <alignment horizontal="center"/>
    </xf>
    <xf numFmtId="3" fontId="16" fillId="0" borderId="46" xfId="0" applyNumberFormat="1" applyFont="1" applyFill="1" applyBorder="1" applyAlignment="1">
      <alignment horizontal="right"/>
    </xf>
    <xf numFmtId="3" fontId="34" fillId="0" borderId="75" xfId="0" applyNumberFormat="1" applyFont="1" applyFill="1" applyBorder="1" applyAlignment="1">
      <alignment horizontal="right"/>
    </xf>
    <xf numFmtId="3" fontId="34" fillId="14" borderId="75" xfId="0" applyNumberFormat="1" applyFont="1" applyFill="1" applyBorder="1" applyAlignment="1">
      <alignment horizontal="right"/>
    </xf>
    <xf numFmtId="164" fontId="34" fillId="0" borderId="58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4" fontId="1" fillId="15" borderId="75" xfId="0" applyNumberFormat="1" applyFont="1" applyFill="1" applyBorder="1" applyAlignment="1">
      <alignment horizontal="right"/>
    </xf>
    <xf numFmtId="4" fontId="1" fillId="0" borderId="75" xfId="0" applyNumberFormat="1" applyFont="1" applyFill="1" applyBorder="1" applyAlignment="1">
      <alignment horizontal="right"/>
    </xf>
    <xf numFmtId="0" fontId="45" fillId="0" borderId="59" xfId="0" applyFont="1" applyFill="1" applyBorder="1" applyAlignment="1">
      <alignment horizontal="left" indent="1"/>
    </xf>
    <xf numFmtId="165" fontId="16" fillId="0" borderId="60" xfId="0" applyNumberFormat="1" applyFont="1" applyFill="1" applyBorder="1" applyAlignment="1">
      <alignment horizontal="center"/>
    </xf>
    <xf numFmtId="3" fontId="16" fillId="0" borderId="60" xfId="0" applyNumberFormat="1" applyFont="1" applyFill="1" applyBorder="1" applyAlignment="1">
      <alignment horizontal="right"/>
    </xf>
    <xf numFmtId="3" fontId="34" fillId="14" borderId="60" xfId="0" applyNumberFormat="1" applyFont="1" applyFill="1" applyBorder="1" applyAlignment="1">
      <alignment horizontal="right"/>
    </xf>
    <xf numFmtId="4" fontId="1" fillId="0" borderId="61" xfId="0" applyNumberFormat="1" applyFont="1" applyFill="1" applyBorder="1" applyAlignment="1" applyProtection="1">
      <alignment horizontal="right"/>
      <protection locked="0"/>
    </xf>
    <xf numFmtId="164" fontId="34" fillId="0" borderId="63" xfId="0" applyNumberFormat="1" applyFont="1" applyFill="1" applyBorder="1" applyAlignment="1">
      <alignment horizontal="right"/>
    </xf>
    <xf numFmtId="4" fontId="1" fillId="15" borderId="78" xfId="0" applyNumberFormat="1" applyFont="1" applyFill="1" applyBorder="1" applyAlignment="1">
      <alignment horizontal="right"/>
    </xf>
    <xf numFmtId="4" fontId="1" fillId="0" borderId="78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left" indent="1"/>
    </xf>
    <xf numFmtId="3" fontId="16" fillId="0" borderId="65" xfId="0" applyNumberFormat="1" applyFont="1" applyFill="1" applyBorder="1" applyAlignment="1">
      <alignment horizontal="center"/>
    </xf>
    <xf numFmtId="3" fontId="16" fillId="0" borderId="65" xfId="0" applyNumberFormat="1" applyFont="1" applyFill="1" applyBorder="1" applyAlignment="1">
      <alignment horizontal="right"/>
    </xf>
    <xf numFmtId="3" fontId="34" fillId="14" borderId="70" xfId="0" applyNumberFormat="1" applyFont="1" applyFill="1" applyBorder="1" applyAlignment="1">
      <alignment horizontal="right"/>
    </xf>
    <xf numFmtId="164" fontId="34" fillId="0" borderId="67" xfId="0" applyNumberFormat="1" applyFont="1" applyFill="1" applyBorder="1" applyAlignment="1">
      <alignment horizontal="right"/>
    </xf>
    <xf numFmtId="3" fontId="1" fillId="15" borderId="75" xfId="0" applyNumberFormat="1" applyFont="1" applyFill="1" applyBorder="1" applyAlignment="1">
      <alignment horizontal="right"/>
    </xf>
    <xf numFmtId="3" fontId="16" fillId="0" borderId="75" xfId="0" applyNumberFormat="1" applyFont="1" applyFill="1" applyBorder="1" applyAlignment="1">
      <alignment horizontal="right"/>
    </xf>
    <xf numFmtId="0" fontId="45" fillId="0" borderId="64" xfId="0" applyFont="1" applyFill="1" applyBorder="1" applyAlignment="1">
      <alignment horizontal="left" indent="1"/>
    </xf>
    <xf numFmtId="3" fontId="34" fillId="14" borderId="65" xfId="0" applyNumberFormat="1" applyFont="1" applyFill="1" applyBorder="1" applyAlignment="1">
      <alignment horizontal="right"/>
    </xf>
    <xf numFmtId="3" fontId="16" fillId="0" borderId="55" xfId="0" applyNumberFormat="1" applyFont="1" applyFill="1" applyBorder="1" applyAlignment="1">
      <alignment horizontal="center"/>
    </xf>
    <xf numFmtId="3" fontId="16" fillId="0" borderId="55" xfId="0" applyNumberFormat="1" applyFont="1" applyFill="1" applyBorder="1" applyAlignment="1">
      <alignment horizontal="right"/>
    </xf>
    <xf numFmtId="164" fontId="34" fillId="14" borderId="78" xfId="0" applyNumberFormat="1" applyFont="1" applyFill="1" applyBorder="1" applyAlignment="1">
      <alignment horizontal="right"/>
    </xf>
    <xf numFmtId="3" fontId="1" fillId="15" borderId="60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45" fillId="0" borderId="43" xfId="0" applyFont="1" applyFill="1" applyBorder="1" applyAlignment="1">
      <alignment horizontal="left" indent="1"/>
    </xf>
    <xf numFmtId="3" fontId="8" fillId="0" borderId="71" xfId="0" applyNumberFormat="1" applyFont="1" applyFill="1" applyBorder="1" applyAlignment="1">
      <alignment horizontal="right"/>
    </xf>
    <xf numFmtId="3" fontId="111" fillId="16" borderId="74" xfId="0" applyNumberFormat="1" applyFont="1" applyFill="1" applyBorder="1" applyAlignment="1">
      <alignment horizontal="right"/>
    </xf>
    <xf numFmtId="3" fontId="111" fillId="0" borderId="0" xfId="0" applyNumberFormat="1" applyFont="1" applyFill="1" applyAlignment="1">
      <alignment horizontal="right"/>
    </xf>
    <xf numFmtId="3" fontId="16" fillId="0" borderId="70" xfId="0" applyNumberFormat="1" applyFont="1" applyFill="1" applyBorder="1" applyAlignment="1">
      <alignment horizontal="right"/>
    </xf>
    <xf numFmtId="3" fontId="121" fillId="0" borderId="0" xfId="0" applyNumberFormat="1" applyFont="1"/>
    <xf numFmtId="3" fontId="16" fillId="0" borderId="60" xfId="0" applyNumberFormat="1" applyFont="1" applyFill="1" applyBorder="1" applyAlignment="1">
      <alignment horizontal="center"/>
    </xf>
    <xf numFmtId="3" fontId="1" fillId="0" borderId="77" xfId="0" applyNumberFormat="1" applyFont="1" applyFill="1" applyBorder="1" applyAlignment="1" applyProtection="1">
      <alignment horizontal="right"/>
      <protection locked="0"/>
    </xf>
    <xf numFmtId="164" fontId="34" fillId="0" borderId="80" xfId="0" applyNumberFormat="1" applyFont="1" applyFill="1" applyBorder="1" applyAlignment="1">
      <alignment horizontal="right"/>
    </xf>
    <xf numFmtId="3" fontId="1" fillId="0" borderId="78" xfId="0" applyNumberFormat="1" applyFont="1" applyFill="1" applyBorder="1" applyAlignment="1">
      <alignment horizontal="right"/>
    </xf>
    <xf numFmtId="0" fontId="45" fillId="0" borderId="70" xfId="0" applyFont="1" applyFill="1" applyBorder="1" applyAlignment="1">
      <alignment horizontal="left" indent="1"/>
    </xf>
    <xf numFmtId="3" fontId="16" fillId="0" borderId="70" xfId="0" applyNumberFormat="1" applyFont="1" applyFill="1" applyBorder="1" applyAlignment="1">
      <alignment horizontal="center"/>
    </xf>
    <xf numFmtId="164" fontId="34" fillId="0" borderId="70" xfId="0" applyNumberFormat="1" applyFont="1" applyFill="1" applyBorder="1" applyAlignment="1" applyProtection="1">
      <alignment horizontal="right"/>
      <protection locked="0"/>
    </xf>
    <xf numFmtId="164" fontId="34" fillId="14" borderId="70" xfId="0" applyNumberFormat="1" applyFont="1" applyFill="1" applyBorder="1" applyAlignment="1" applyProtection="1">
      <alignment horizontal="right"/>
      <protection locked="0"/>
    </xf>
    <xf numFmtId="164" fontId="34" fillId="0" borderId="65" xfId="0" applyNumberFormat="1" applyFont="1" applyFill="1" applyBorder="1" applyAlignment="1" applyProtection="1">
      <alignment horizontal="right"/>
      <protection locked="0"/>
    </xf>
    <xf numFmtId="164" fontId="34" fillId="14" borderId="65" xfId="0" applyNumberFormat="1" applyFont="1" applyFill="1" applyBorder="1" applyAlignment="1" applyProtection="1">
      <alignment horizontal="right"/>
      <protection locked="0"/>
    </xf>
    <xf numFmtId="3" fontId="16" fillId="0" borderId="51" xfId="0" applyNumberFormat="1" applyFont="1" applyFill="1" applyBorder="1" applyAlignment="1">
      <alignment horizontal="right"/>
    </xf>
    <xf numFmtId="164" fontId="34" fillId="0" borderId="60" xfId="0" applyNumberFormat="1" applyFont="1" applyFill="1" applyBorder="1" applyAlignment="1" applyProtection="1">
      <alignment horizontal="right"/>
      <protection locked="0"/>
    </xf>
    <xf numFmtId="164" fontId="34" fillId="14" borderId="60" xfId="0" applyNumberFormat="1" applyFont="1" applyFill="1" applyBorder="1" applyAlignment="1" applyProtection="1">
      <alignment horizontal="right"/>
      <protection locked="0"/>
    </xf>
    <xf numFmtId="3" fontId="16" fillId="0" borderId="78" xfId="0" applyNumberFormat="1" applyFont="1" applyFill="1" applyBorder="1" applyAlignment="1">
      <alignment horizontal="center"/>
    </xf>
    <xf numFmtId="3" fontId="16" fillId="0" borderId="78" xfId="0" applyNumberFormat="1" applyFont="1" applyFill="1" applyBorder="1" applyAlignment="1">
      <alignment horizontal="right"/>
    </xf>
    <xf numFmtId="164" fontId="34" fillId="0" borderId="78" xfId="0" applyNumberFormat="1" applyFont="1" applyFill="1" applyBorder="1" applyAlignment="1" applyProtection="1">
      <alignment horizontal="right"/>
      <protection locked="0"/>
    </xf>
    <xf numFmtId="164" fontId="34" fillId="14" borderId="78" xfId="0" applyNumberFormat="1" applyFont="1" applyFill="1" applyBorder="1" applyAlignment="1" applyProtection="1">
      <alignment horizontal="right"/>
      <protection locked="0"/>
    </xf>
    <xf numFmtId="164" fontId="27" fillId="0" borderId="71" xfId="0" applyNumberFormat="1" applyFont="1" applyFill="1" applyBorder="1" applyAlignment="1" applyProtection="1">
      <alignment horizontal="right"/>
    </xf>
    <xf numFmtId="164" fontId="27" fillId="14" borderId="71" xfId="0" applyNumberFormat="1" applyFont="1" applyFill="1" applyBorder="1" applyAlignment="1" applyProtection="1">
      <alignment horizontal="right"/>
    </xf>
    <xf numFmtId="164" fontId="27" fillId="16" borderId="43" xfId="0" applyNumberFormat="1" applyFont="1" applyFill="1" applyBorder="1" applyAlignment="1" applyProtection="1">
      <alignment horizontal="right"/>
    </xf>
    <xf numFmtId="164" fontId="27" fillId="16" borderId="71" xfId="0" applyNumberFormat="1" applyFont="1" applyFill="1" applyBorder="1" applyAlignment="1" applyProtection="1">
      <alignment horizontal="right"/>
    </xf>
    <xf numFmtId="164" fontId="27" fillId="16" borderId="44" xfId="0" applyNumberFormat="1" applyFont="1" applyFill="1" applyBorder="1" applyAlignment="1" applyProtection="1">
      <alignment horizontal="right"/>
    </xf>
    <xf numFmtId="3" fontId="36" fillId="16" borderId="42" xfId="0" applyNumberFormat="1" applyFont="1" applyFill="1" applyBorder="1" applyAlignment="1">
      <alignment horizontal="right"/>
    </xf>
    <xf numFmtId="3" fontId="9" fillId="0" borderId="55" xfId="0" applyNumberFormat="1" applyFont="1" applyFill="1" applyBorder="1" applyAlignment="1">
      <alignment horizontal="center"/>
    </xf>
    <xf numFmtId="3" fontId="9" fillId="0" borderId="74" xfId="0" applyNumberFormat="1" applyFont="1" applyFill="1" applyBorder="1" applyAlignment="1">
      <alignment horizontal="right"/>
    </xf>
    <xf numFmtId="164" fontId="27" fillId="0" borderId="71" xfId="0" applyNumberFormat="1" applyFont="1" applyFill="1" applyBorder="1" applyAlignment="1" applyProtection="1">
      <alignment horizontal="right"/>
      <protection locked="0"/>
    </xf>
    <xf numFmtId="164" fontId="27" fillId="14" borderId="71" xfId="0" applyNumberFormat="1" applyFont="1" applyFill="1" applyBorder="1" applyAlignment="1" applyProtection="1">
      <alignment horizontal="right"/>
      <protection locked="0"/>
    </xf>
    <xf numFmtId="3" fontId="1" fillId="16" borderId="55" xfId="0" applyNumberFormat="1" applyFont="1" applyFill="1" applyBorder="1" applyAlignment="1">
      <alignment horizontal="right"/>
    </xf>
    <xf numFmtId="0" fontId="45" fillId="0" borderId="45" xfId="0" applyFont="1" applyFill="1" applyBorder="1" applyAlignment="1">
      <alignment horizontal="left" indent="1"/>
    </xf>
    <xf numFmtId="164" fontId="27" fillId="0" borderId="71" xfId="0" applyNumberFormat="1" applyFont="1" applyFill="1" applyBorder="1" applyAlignment="1">
      <alignment horizontal="right"/>
    </xf>
    <xf numFmtId="0" fontId="45" fillId="0" borderId="50" xfId="0" applyFont="1" applyFill="1" applyBorder="1" applyAlignment="1">
      <alignment horizontal="left" indent="1"/>
    </xf>
    <xf numFmtId="3" fontId="36" fillId="0" borderId="43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25" fillId="0" borderId="0" xfId="0" applyFont="1" applyAlignment="1">
      <alignment horizontal="left" indent="1"/>
    </xf>
    <xf numFmtId="0" fontId="68" fillId="0" borderId="0" xfId="0" applyFont="1" applyFill="1" applyBorder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3" fontId="29" fillId="0" borderId="0" xfId="0" applyNumberFormat="1" applyFont="1" applyFill="1" applyBorder="1"/>
    <xf numFmtId="4" fontId="0" fillId="0" borderId="28" xfId="0" applyNumberFormat="1" applyFill="1" applyBorder="1" applyAlignment="1" applyProtection="1">
      <alignment horizontal="right"/>
      <protection locked="0"/>
    </xf>
    <xf numFmtId="3" fontId="0" fillId="0" borderId="70" xfId="0" applyNumberFormat="1" applyFill="1" applyBorder="1" applyAlignment="1" applyProtection="1">
      <alignment horizontal="right"/>
      <protection locked="0"/>
    </xf>
    <xf numFmtId="3" fontId="0" fillId="0" borderId="78" xfId="0" applyNumberFormat="1" applyFill="1" applyBorder="1" applyAlignment="1" applyProtection="1">
      <alignment horizontal="right"/>
      <protection locked="0"/>
    </xf>
    <xf numFmtId="3" fontId="36" fillId="0" borderId="48" xfId="0" applyNumberFormat="1" applyFont="1" applyFill="1" applyBorder="1" applyAlignment="1">
      <alignment horizontal="right"/>
    </xf>
    <xf numFmtId="3" fontId="36" fillId="0" borderId="19" xfId="0" applyNumberFormat="1" applyFont="1" applyFill="1" applyBorder="1" applyAlignment="1">
      <alignment horizontal="right"/>
    </xf>
    <xf numFmtId="3" fontId="36" fillId="0" borderId="61" xfId="0" applyNumberFormat="1" applyFont="1" applyFill="1" applyBorder="1" applyAlignment="1">
      <alignment horizontal="right"/>
    </xf>
    <xf numFmtId="164" fontId="36" fillId="0" borderId="79" xfId="0" applyNumberFormat="1" applyFont="1" applyFill="1" applyBorder="1" applyAlignment="1">
      <alignment horizontal="right"/>
    </xf>
    <xf numFmtId="164" fontId="36" fillId="0" borderId="67" xfId="0" applyNumberFormat="1" applyFont="1" applyFill="1" applyBorder="1" applyAlignment="1">
      <alignment horizontal="right"/>
    </xf>
    <xf numFmtId="164" fontId="36" fillId="0" borderId="80" xfId="0" applyNumberFormat="1" applyFont="1" applyFill="1" applyBorder="1" applyAlignment="1">
      <alignment horizontal="right"/>
    </xf>
    <xf numFmtId="164" fontId="36" fillId="16" borderId="71" xfId="0" applyNumberFormat="1" applyFont="1" applyFill="1" applyBorder="1" applyAlignment="1" applyProtection="1">
      <alignment horizontal="right" shrinkToFit="1"/>
    </xf>
    <xf numFmtId="164" fontId="36" fillId="0" borderId="74" xfId="0" applyNumberFormat="1" applyFont="1" applyFill="1" applyBorder="1" applyAlignment="1">
      <alignment horizontal="right"/>
    </xf>
    <xf numFmtId="164" fontId="36" fillId="0" borderId="78" xfId="0" applyNumberFormat="1" applyFont="1" applyFill="1" applyBorder="1" applyAlignment="1">
      <alignment horizontal="right"/>
    </xf>
    <xf numFmtId="3" fontId="0" fillId="0" borderId="78" xfId="0" applyNumberFormat="1" applyFill="1" applyBorder="1" applyAlignment="1">
      <alignment horizontal="right"/>
    </xf>
    <xf numFmtId="3" fontId="36" fillId="16" borderId="54" xfId="0" applyNumberFormat="1" applyFont="1" applyFill="1" applyBorder="1" applyAlignment="1">
      <alignment horizontal="right"/>
    </xf>
    <xf numFmtId="0" fontId="29" fillId="0" borderId="43" xfId="0" applyFont="1" applyFill="1" applyBorder="1" applyAlignment="1">
      <alignment horizontal="left" indent="1"/>
    </xf>
    <xf numFmtId="3" fontId="9" fillId="0" borderId="71" xfId="0" applyNumberFormat="1" applyFont="1" applyFill="1" applyBorder="1" applyAlignment="1" applyProtection="1">
      <alignment horizontal="right"/>
      <protection locked="0"/>
    </xf>
    <xf numFmtId="3" fontId="34" fillId="0" borderId="71" xfId="0" applyNumberFormat="1" applyFont="1" applyFill="1" applyBorder="1" applyAlignment="1">
      <alignment horizontal="right"/>
    </xf>
    <xf numFmtId="3" fontId="34" fillId="14" borderId="71" xfId="0" applyNumberFormat="1" applyFont="1" applyFill="1" applyBorder="1" applyAlignment="1">
      <alignment horizontal="right"/>
    </xf>
    <xf numFmtId="3" fontId="9" fillId="16" borderId="74" xfId="0" applyNumberFormat="1" applyFont="1" applyFill="1" applyBorder="1" applyAlignment="1" applyProtection="1">
      <alignment horizontal="right"/>
      <protection locked="0"/>
    </xf>
    <xf numFmtId="3" fontId="9" fillId="16" borderId="71" xfId="0" applyNumberFormat="1" applyFont="1" applyFill="1" applyBorder="1" applyAlignment="1" applyProtection="1">
      <alignment horizontal="right"/>
      <protection locked="0"/>
    </xf>
    <xf numFmtId="164" fontId="52" fillId="0" borderId="75" xfId="0" applyNumberFormat="1" applyFont="1" applyFill="1" applyBorder="1" applyAlignment="1">
      <alignment horizontal="right"/>
    </xf>
    <xf numFmtId="164" fontId="52" fillId="0" borderId="70" xfId="0" applyNumberFormat="1" applyFont="1" applyFill="1" applyBorder="1" applyAlignment="1">
      <alignment horizontal="right"/>
    </xf>
    <xf numFmtId="164" fontId="0" fillId="0" borderId="75" xfId="0" applyNumberFormat="1" applyFill="1" applyBorder="1" applyAlignment="1" applyProtection="1">
      <alignment horizontal="right"/>
      <protection locked="0"/>
    </xf>
    <xf numFmtId="164" fontId="36" fillId="0" borderId="86" xfId="0" applyNumberFormat="1" applyFont="1" applyFill="1" applyBorder="1" applyAlignment="1">
      <alignment horizontal="right"/>
    </xf>
    <xf numFmtId="164" fontId="0" fillId="0" borderId="65" xfId="0" applyNumberFormat="1" applyFill="1" applyBorder="1" applyAlignment="1" applyProtection="1">
      <alignment horizontal="right"/>
      <protection locked="0"/>
    </xf>
    <xf numFmtId="164" fontId="52" fillId="0" borderId="60" xfId="0" applyNumberFormat="1" applyFont="1" applyFill="1" applyBorder="1" applyAlignment="1">
      <alignment horizontal="right"/>
    </xf>
    <xf numFmtId="164" fontId="0" fillId="0" borderId="60" xfId="0" applyNumberFormat="1" applyFill="1" applyBorder="1" applyAlignment="1" applyProtection="1">
      <alignment horizontal="right"/>
      <protection locked="0"/>
    </xf>
    <xf numFmtId="164" fontId="36" fillId="0" borderId="63" xfId="0" applyNumberFormat="1" applyFont="1" applyFill="1" applyBorder="1" applyAlignment="1">
      <alignment horizontal="right"/>
    </xf>
    <xf numFmtId="164" fontId="0" fillId="0" borderId="86" xfId="0" applyNumberFormat="1" applyFill="1" applyBorder="1" applyAlignment="1" applyProtection="1">
      <alignment horizontal="right"/>
      <protection locked="0"/>
    </xf>
    <xf numFmtId="164" fontId="0" fillId="0" borderId="67" xfId="0" applyNumberFormat="1" applyFill="1" applyBorder="1" applyAlignment="1" applyProtection="1">
      <alignment horizontal="right"/>
      <protection locked="0"/>
    </xf>
    <xf numFmtId="164" fontId="0" fillId="0" borderId="63" xfId="0" applyNumberFormat="1" applyFill="1" applyBorder="1" applyAlignment="1" applyProtection="1">
      <alignment horizontal="right"/>
      <protection locked="0"/>
    </xf>
    <xf numFmtId="3" fontId="36" fillId="16" borderId="43" xfId="0" applyNumberFormat="1" applyFont="1" applyFill="1" applyBorder="1" applyAlignment="1">
      <alignment horizontal="right"/>
    </xf>
    <xf numFmtId="3" fontId="36" fillId="16" borderId="28" xfId="0" applyNumberFormat="1" applyFont="1" applyFill="1" applyBorder="1" applyAlignment="1">
      <alignment horizontal="right"/>
    </xf>
    <xf numFmtId="164" fontId="52" fillId="0" borderId="65" xfId="0" applyNumberFormat="1" applyFont="1" applyFill="1" applyBorder="1" applyAlignment="1">
      <alignment horizontal="right"/>
    </xf>
    <xf numFmtId="164" fontId="36" fillId="0" borderId="20" xfId="0" applyNumberFormat="1" applyFont="1" applyFill="1" applyBorder="1" applyAlignment="1">
      <alignment horizontal="right"/>
    </xf>
    <xf numFmtId="164" fontId="36" fillId="0" borderId="47" xfId="0" applyNumberFormat="1" applyFont="1" applyFill="1" applyBorder="1" applyAlignment="1">
      <alignment horizontal="right"/>
    </xf>
    <xf numFmtId="3" fontId="127" fillId="0" borderId="71" xfId="0" applyNumberFormat="1" applyFont="1" applyFill="1" applyBorder="1" applyAlignment="1">
      <alignment horizontal="right"/>
    </xf>
    <xf numFmtId="164" fontId="36" fillId="0" borderId="43" xfId="0" applyNumberFormat="1" applyFont="1" applyFill="1" applyBorder="1" applyAlignment="1">
      <alignment horizontal="right"/>
    </xf>
    <xf numFmtId="0" fontId="130" fillId="0" borderId="0" xfId="0" applyFont="1" applyFill="1" applyBorder="1" applyAlignment="1">
      <alignment horizontal="left" indent="1"/>
    </xf>
    <xf numFmtId="0" fontId="30" fillId="0" borderId="102" xfId="0" applyFont="1" applyFill="1" applyBorder="1" applyAlignment="1">
      <alignment horizontal="left" indent="1"/>
    </xf>
    <xf numFmtId="0" fontId="131" fillId="0" borderId="104" xfId="0" applyFont="1" applyFill="1" applyBorder="1" applyAlignment="1">
      <alignment horizontal="left" vertical="center" indent="1"/>
    </xf>
    <xf numFmtId="0" fontId="131" fillId="0" borderId="116" xfId="0" applyFont="1" applyFill="1" applyBorder="1" applyAlignment="1">
      <alignment horizontal="left" indent="1"/>
    </xf>
    <xf numFmtId="3" fontId="0" fillId="0" borderId="122" xfId="0" applyNumberFormat="1" applyFont="1" applyFill="1" applyBorder="1" applyAlignment="1">
      <alignment horizontal="right"/>
    </xf>
    <xf numFmtId="3" fontId="27" fillId="0" borderId="121" xfId="0" applyNumberFormat="1" applyFont="1" applyFill="1" applyBorder="1" applyAlignment="1">
      <alignment horizontal="right"/>
    </xf>
    <xf numFmtId="4" fontId="0" fillId="0" borderId="120" xfId="0" applyNumberFormat="1" applyFill="1" applyBorder="1" applyAlignment="1" applyProtection="1">
      <alignment horizontal="right"/>
      <protection locked="0"/>
    </xf>
    <xf numFmtId="4" fontId="0" fillId="22" borderId="121" xfId="0" applyNumberFormat="1" applyFont="1" applyFill="1" applyBorder="1" applyAlignment="1">
      <alignment horizontal="right"/>
    </xf>
    <xf numFmtId="4" fontId="0" fillId="0" borderId="121" xfId="0" applyNumberFormat="1" applyFont="1" applyFill="1" applyBorder="1" applyAlignment="1">
      <alignment horizontal="right"/>
    </xf>
    <xf numFmtId="0" fontId="131" fillId="0" borderId="124" xfId="0" applyFont="1" applyFill="1" applyBorder="1" applyAlignment="1">
      <alignment horizontal="left" indent="1"/>
    </xf>
    <xf numFmtId="3" fontId="0" fillId="0" borderId="124" xfId="0" applyNumberFormat="1" applyFont="1" applyFill="1" applyBorder="1" applyAlignment="1">
      <alignment horizontal="right"/>
    </xf>
    <xf numFmtId="3" fontId="27" fillId="0" borderId="125" xfId="0" applyNumberFormat="1" applyFont="1" applyFill="1" applyBorder="1" applyAlignment="1">
      <alignment horizontal="right"/>
    </xf>
    <xf numFmtId="4" fontId="0" fillId="0" borderId="127" xfId="0" applyNumberFormat="1" applyFill="1" applyBorder="1" applyAlignment="1" applyProtection="1">
      <alignment horizontal="right"/>
      <protection locked="0"/>
    </xf>
    <xf numFmtId="4" fontId="0" fillId="22" borderId="129" xfId="0" applyNumberFormat="1" applyFont="1" applyFill="1" applyBorder="1" applyAlignment="1">
      <alignment horizontal="right"/>
    </xf>
    <xf numFmtId="4" fontId="0" fillId="0" borderId="129" xfId="0" applyNumberFormat="1" applyFont="1" applyFill="1" applyBorder="1" applyAlignment="1">
      <alignment horizontal="right"/>
    </xf>
    <xf numFmtId="0" fontId="131" fillId="0" borderId="130" xfId="0" applyFont="1" applyFill="1" applyBorder="1" applyAlignment="1">
      <alignment horizontal="left" indent="1"/>
    </xf>
    <xf numFmtId="3" fontId="0" fillId="0" borderId="136" xfId="0" applyNumberFormat="1" applyFont="1" applyFill="1" applyBorder="1" applyAlignment="1">
      <alignment horizontal="right"/>
    </xf>
    <xf numFmtId="3" fontId="27" fillId="0" borderId="117" xfId="0" applyNumberFormat="1" applyFont="1" applyFill="1" applyBorder="1" applyAlignment="1">
      <alignment horizontal="right"/>
    </xf>
    <xf numFmtId="3" fontId="0" fillId="0" borderId="134" xfId="0" applyNumberFormat="1" applyFill="1" applyBorder="1" applyAlignment="1" applyProtection="1">
      <alignment horizontal="right"/>
      <protection locked="0"/>
    </xf>
    <xf numFmtId="0" fontId="131" fillId="0" borderId="136" xfId="0" applyFont="1" applyFill="1" applyBorder="1" applyAlignment="1">
      <alignment horizontal="left" indent="1"/>
    </xf>
    <xf numFmtId="3" fontId="27" fillId="0" borderId="133" xfId="0" applyNumberFormat="1" applyFont="1" applyFill="1" applyBorder="1" applyAlignment="1">
      <alignment horizontal="right"/>
    </xf>
    <xf numFmtId="3" fontId="0" fillId="0" borderId="132" xfId="0" applyNumberFormat="1" applyFill="1" applyBorder="1" applyAlignment="1" applyProtection="1">
      <alignment horizontal="right"/>
      <protection locked="0"/>
    </xf>
    <xf numFmtId="3" fontId="0" fillId="0" borderId="116" xfId="0" applyNumberFormat="1" applyFont="1" applyFill="1" applyBorder="1" applyAlignment="1">
      <alignment horizontal="right"/>
    </xf>
    <xf numFmtId="3" fontId="27" fillId="0" borderId="129" xfId="0" applyNumberFormat="1" applyFont="1" applyFill="1" applyBorder="1" applyAlignment="1">
      <alignment horizontal="right"/>
    </xf>
    <xf numFmtId="0" fontId="131" fillId="0" borderId="108" xfId="0" applyFont="1" applyFill="1" applyBorder="1" applyAlignment="1">
      <alignment horizontal="left" indent="1"/>
    </xf>
    <xf numFmtId="0" fontId="8" fillId="0" borderId="104" xfId="0" applyFont="1" applyFill="1" applyBorder="1" applyAlignment="1">
      <alignment horizontal="center"/>
    </xf>
    <xf numFmtId="3" fontId="8" fillId="0" borderId="104" xfId="0" applyNumberFormat="1" applyFont="1" applyFill="1" applyBorder="1" applyAlignment="1">
      <alignment horizontal="center"/>
    </xf>
    <xf numFmtId="3" fontId="8" fillId="0" borderId="103" xfId="0" applyNumberFormat="1" applyFont="1" applyFill="1" applyBorder="1" applyAlignment="1">
      <alignment horizontal="right"/>
    </xf>
    <xf numFmtId="3" fontId="8" fillId="16" borderId="122" xfId="0" applyNumberFormat="1" applyFont="1" applyFill="1" applyBorder="1" applyAlignment="1">
      <alignment horizontal="right"/>
    </xf>
    <xf numFmtId="3" fontId="0" fillId="0" borderId="137" xfId="0" applyNumberFormat="1" applyFill="1" applyBorder="1" applyAlignment="1" applyProtection="1">
      <alignment horizontal="right"/>
      <protection locked="0"/>
    </xf>
    <xf numFmtId="3" fontId="0" fillId="0" borderId="139" xfId="0" applyNumberFormat="1" applyFill="1" applyBorder="1" applyAlignment="1" applyProtection="1">
      <alignment horizontal="right"/>
      <protection locked="0"/>
    </xf>
    <xf numFmtId="3" fontId="34" fillId="0" borderId="51" xfId="0" applyNumberFormat="1" applyFont="1" applyFill="1" applyBorder="1" applyAlignment="1">
      <alignment horizontal="right"/>
    </xf>
    <xf numFmtId="3" fontId="0" fillId="0" borderId="129" xfId="0" applyNumberFormat="1" applyFont="1" applyFill="1" applyBorder="1" applyAlignment="1">
      <alignment horizontal="right"/>
    </xf>
    <xf numFmtId="0" fontId="131" fillId="0" borderId="117" xfId="0" applyFont="1" applyFill="1" applyBorder="1" applyAlignment="1">
      <alignment horizontal="left" indent="1"/>
    </xf>
    <xf numFmtId="3" fontId="0" fillId="0" borderId="117" xfId="0" applyNumberFormat="1" applyFont="1" applyFill="1" applyBorder="1" applyAlignment="1">
      <alignment horizontal="center"/>
    </xf>
    <xf numFmtId="3" fontId="0" fillId="0" borderId="143" xfId="0" applyNumberFormat="1" applyFont="1" applyFill="1" applyBorder="1" applyAlignment="1">
      <alignment horizontal="right"/>
    </xf>
    <xf numFmtId="3" fontId="52" fillId="0" borderId="117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center"/>
    </xf>
    <xf numFmtId="3" fontId="0" fillId="0" borderId="145" xfId="0" applyNumberFormat="1" applyFont="1" applyFill="1" applyBorder="1" applyAlignment="1">
      <alignment horizontal="right"/>
    </xf>
    <xf numFmtId="3" fontId="52" fillId="0" borderId="125" xfId="0" applyNumberFormat="1" applyFont="1" applyFill="1" applyBorder="1" applyAlignment="1" applyProtection="1">
      <alignment horizontal="right"/>
      <protection locked="0"/>
    </xf>
    <xf numFmtId="3" fontId="52" fillId="14" borderId="125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/>
    <xf numFmtId="3" fontId="0" fillId="0" borderId="129" xfId="0" applyNumberFormat="1" applyFont="1" applyFill="1" applyBorder="1" applyAlignment="1">
      <alignment horizontal="center"/>
    </xf>
    <xf numFmtId="3" fontId="52" fillId="0" borderId="129" xfId="0" applyNumberFormat="1" applyFont="1" applyFill="1" applyBorder="1" applyAlignment="1" applyProtection="1">
      <alignment horizontal="right"/>
      <protection locked="0"/>
    </xf>
    <xf numFmtId="0" fontId="83" fillId="0" borderId="104" xfId="0" applyFont="1" applyFill="1" applyBorder="1" applyAlignment="1">
      <alignment horizontal="center"/>
    </xf>
    <xf numFmtId="3" fontId="36" fillId="0" borderId="104" xfId="0" applyNumberFormat="1" applyFont="1" applyFill="1" applyBorder="1" applyAlignment="1" applyProtection="1">
      <alignment horizontal="right"/>
    </xf>
    <xf numFmtId="3" fontId="36" fillId="0" borderId="104" xfId="0" applyNumberFormat="1" applyFont="1" applyFill="1" applyBorder="1" applyAlignment="1" applyProtection="1">
      <alignment horizontal="right"/>
      <protection locked="0"/>
    </xf>
    <xf numFmtId="3" fontId="0" fillId="16" borderId="115" xfId="0" applyNumberFormat="1" applyFill="1" applyBorder="1" applyAlignment="1" applyProtection="1">
      <alignment horizontal="right"/>
      <protection locked="0"/>
    </xf>
    <xf numFmtId="0" fontId="131" fillId="0" borderId="122" xfId="0" applyFont="1" applyFill="1" applyBorder="1" applyAlignment="1">
      <alignment horizontal="left" indent="1"/>
    </xf>
    <xf numFmtId="164" fontId="8" fillId="0" borderId="103" xfId="0" applyNumberFormat="1" applyFont="1" applyFill="1" applyBorder="1" applyAlignment="1">
      <alignment horizontal="right"/>
    </xf>
    <xf numFmtId="164" fontId="8" fillId="0" borderId="104" xfId="0" applyNumberFormat="1" applyFont="1" applyFill="1" applyBorder="1" applyAlignment="1">
      <alignment horizontal="right"/>
    </xf>
    <xf numFmtId="0" fontId="131" fillId="0" borderId="145" xfId="0" applyFont="1" applyFill="1" applyBorder="1" applyAlignment="1">
      <alignment horizontal="left" indent="1"/>
    </xf>
    <xf numFmtId="0" fontId="123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32" fillId="0" borderId="0" xfId="0" applyFont="1" applyFill="1" applyBorder="1" applyAlignment="1">
      <alignment horizontal="left" indent="1"/>
    </xf>
    <xf numFmtId="0" fontId="133" fillId="0" borderId="0" xfId="0" applyFont="1" applyAlignment="1">
      <alignment horizontal="left" indent="1"/>
    </xf>
    <xf numFmtId="0" fontId="136" fillId="0" borderId="0" xfId="0" applyFont="1"/>
    <xf numFmtId="0" fontId="84" fillId="0" borderId="0" xfId="0" applyFont="1" applyFill="1" applyAlignment="1">
      <alignment horizontal="left" indent="1"/>
    </xf>
    <xf numFmtId="0" fontId="81" fillId="0" borderId="0" xfId="0" applyFont="1" applyFill="1" applyAlignment="1">
      <alignment horizontal="right"/>
    </xf>
    <xf numFmtId="0" fontId="81" fillId="0" borderId="0" xfId="0" applyFont="1" applyFill="1" applyAlignment="1">
      <alignment horizontal="center"/>
    </xf>
    <xf numFmtId="0" fontId="81" fillId="0" borderId="0" xfId="0" applyFont="1" applyFill="1"/>
    <xf numFmtId="3" fontId="81" fillId="0" borderId="0" xfId="0" applyNumberFormat="1" applyFont="1" applyFill="1"/>
    <xf numFmtId="3" fontId="84" fillId="0" borderId="0" xfId="0" applyNumberFormat="1" applyFont="1" applyFill="1"/>
    <xf numFmtId="164" fontId="81" fillId="0" borderId="0" xfId="0" applyNumberFormat="1" applyFont="1" applyFill="1"/>
    <xf numFmtId="0" fontId="81" fillId="0" borderId="0" xfId="0" applyFont="1" applyFill="1" applyAlignment="1">
      <alignment horizontal="left" indent="1"/>
    </xf>
    <xf numFmtId="0" fontId="81" fillId="0" borderId="0" xfId="0" applyFont="1" applyFill="1" applyBorder="1"/>
    <xf numFmtId="0" fontId="81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left" indent="1"/>
    </xf>
    <xf numFmtId="0" fontId="137" fillId="0" borderId="0" xfId="0" applyFont="1" applyFill="1" applyBorder="1" applyAlignment="1">
      <alignment horizontal="left" indent="1"/>
    </xf>
    <xf numFmtId="0" fontId="138" fillId="0" borderId="0" xfId="0" applyFont="1" applyFill="1" applyBorder="1" applyAlignment="1">
      <alignment horizontal="left" indent="1"/>
    </xf>
    <xf numFmtId="3" fontId="138" fillId="0" borderId="0" xfId="0" applyNumberFormat="1" applyFont="1" applyFill="1" applyBorder="1"/>
    <xf numFmtId="3" fontId="84" fillId="0" borderId="0" xfId="0" applyNumberFormat="1" applyFont="1" applyFill="1" applyBorder="1"/>
    <xf numFmtId="0" fontId="139" fillId="0" borderId="104" xfId="0" applyFont="1" applyFill="1" applyBorder="1" applyAlignment="1">
      <alignment horizontal="left" vertical="center" indent="1"/>
    </xf>
    <xf numFmtId="0" fontId="140" fillId="0" borderId="104" xfId="0" applyFont="1" applyFill="1" applyBorder="1" applyAlignment="1">
      <alignment horizontal="center" vertical="center"/>
    </xf>
    <xf numFmtId="0" fontId="140" fillId="0" borderId="106" xfId="0" applyFont="1" applyFill="1" applyBorder="1"/>
    <xf numFmtId="0" fontId="140" fillId="0" borderId="107" xfId="0" applyFont="1" applyFill="1" applyBorder="1"/>
    <xf numFmtId="3" fontId="140" fillId="0" borderId="104" xfId="0" applyNumberFormat="1" applyFont="1" applyFill="1" applyBorder="1" applyAlignment="1">
      <alignment horizontal="center" vertical="center"/>
    </xf>
    <xf numFmtId="3" fontId="141" fillId="14" borderId="104" xfId="0" applyNumberFormat="1" applyFont="1" applyFill="1" applyBorder="1" applyAlignment="1">
      <alignment horizontal="center"/>
    </xf>
    <xf numFmtId="3" fontId="141" fillId="0" borderId="104" xfId="0" applyNumberFormat="1" applyFont="1" applyFill="1" applyBorder="1" applyAlignment="1">
      <alignment horizontal="center"/>
    </xf>
    <xf numFmtId="3" fontId="141" fillId="0" borderId="107" xfId="0" applyNumberFormat="1" applyFont="1" applyFill="1" applyBorder="1" applyAlignment="1">
      <alignment horizontal="center"/>
    </xf>
    <xf numFmtId="164" fontId="141" fillId="0" borderId="106" xfId="0" applyNumberFormat="1" applyFont="1" applyFill="1" applyBorder="1" applyAlignment="1">
      <alignment horizontal="center"/>
    </xf>
    <xf numFmtId="3" fontId="142" fillId="0" borderId="0" xfId="0" applyNumberFormat="1" applyFont="1" applyFill="1"/>
    <xf numFmtId="3" fontId="140" fillId="0" borderId="104" xfId="0" applyNumberFormat="1" applyFont="1" applyFill="1" applyBorder="1" applyAlignment="1">
      <alignment horizontal="center"/>
    </xf>
    <xf numFmtId="0" fontId="140" fillId="0" borderId="111" xfId="0" applyFont="1" applyFill="1" applyBorder="1" applyAlignment="1">
      <alignment horizontal="center"/>
    </xf>
    <xf numFmtId="0" fontId="140" fillId="0" borderId="112" xfId="0" applyFont="1" applyFill="1" applyBorder="1" applyAlignment="1">
      <alignment horizontal="center"/>
    </xf>
    <xf numFmtId="0" fontId="140" fillId="0" borderId="107" xfId="0" applyFont="1" applyFill="1" applyBorder="1" applyAlignment="1">
      <alignment horizontal="center" vertical="center"/>
    </xf>
    <xf numFmtId="3" fontId="141" fillId="0" borderId="112" xfId="0" applyNumberFormat="1" applyFont="1" applyFill="1" applyBorder="1" applyAlignment="1">
      <alignment horizontal="center"/>
    </xf>
    <xf numFmtId="3" fontId="141" fillId="14" borderId="112" xfId="0" applyNumberFormat="1" applyFont="1" applyFill="1" applyBorder="1" applyAlignment="1">
      <alignment horizontal="center"/>
    </xf>
    <xf numFmtId="3" fontId="141" fillId="0" borderId="113" xfId="0" applyNumberFormat="1" applyFont="1" applyFill="1" applyBorder="1" applyAlignment="1">
      <alignment horizontal="center"/>
    </xf>
    <xf numFmtId="3" fontId="140" fillId="0" borderId="114" xfId="0" applyNumberFormat="1" applyFont="1" applyFill="1" applyBorder="1" applyAlignment="1">
      <alignment horizontal="center"/>
    </xf>
    <xf numFmtId="3" fontId="140" fillId="0" borderId="154" xfId="0" applyNumberFormat="1" applyFont="1" applyFill="1" applyBorder="1" applyAlignment="1">
      <alignment horizontal="center"/>
    </xf>
    <xf numFmtId="3" fontId="140" fillId="0" borderId="0" xfId="0" applyNumberFormat="1" applyFont="1" applyFill="1" applyBorder="1" applyAlignment="1">
      <alignment horizontal="center"/>
    </xf>
    <xf numFmtId="164" fontId="141" fillId="0" borderId="111" xfId="0" applyNumberFormat="1" applyFont="1" applyFill="1" applyBorder="1" applyAlignment="1">
      <alignment horizontal="center" shrinkToFit="1"/>
    </xf>
    <xf numFmtId="3" fontId="140" fillId="15" borderId="115" xfId="0" applyNumberFormat="1" applyFont="1" applyFill="1" applyBorder="1" applyAlignment="1">
      <alignment horizontal="center"/>
    </xf>
    <xf numFmtId="3" fontId="140" fillId="0" borderId="112" xfId="0" applyNumberFormat="1" applyFont="1" applyFill="1" applyBorder="1" applyAlignment="1">
      <alignment horizontal="center"/>
    </xf>
    <xf numFmtId="0" fontId="139" fillId="0" borderId="116" xfId="0" applyFont="1" applyFill="1" applyBorder="1" applyAlignment="1">
      <alignment horizontal="left" indent="1"/>
    </xf>
    <xf numFmtId="0" fontId="142" fillId="0" borderId="117" xfId="0" applyFont="1" applyFill="1" applyBorder="1"/>
    <xf numFmtId="165" fontId="142" fillId="0" borderId="115" xfId="0" applyNumberFormat="1" applyFont="1" applyFill="1" applyBorder="1" applyAlignment="1">
      <alignment horizontal="center"/>
    </xf>
    <xf numFmtId="3" fontId="142" fillId="0" borderId="106" xfId="0" applyNumberFormat="1" applyFont="1" applyFill="1" applyBorder="1"/>
    <xf numFmtId="3" fontId="142" fillId="0" borderId="107" xfId="0" applyNumberFormat="1" applyFont="1" applyFill="1" applyBorder="1"/>
    <xf numFmtId="3" fontId="143" fillId="0" borderId="107" xfId="0" applyNumberFormat="1" applyFont="1" applyFill="1" applyBorder="1" applyAlignment="1">
      <alignment horizontal="right"/>
    </xf>
    <xf numFmtId="3" fontId="143" fillId="0" borderId="106" xfId="0" applyNumberFormat="1" applyFont="1" applyFill="1" applyBorder="1" applyAlignment="1">
      <alignment horizontal="right"/>
    </xf>
    <xf numFmtId="3" fontId="143" fillId="0" borderId="118" xfId="0" applyNumberFormat="1" applyFont="1" applyFill="1" applyBorder="1" applyAlignment="1">
      <alignment horizontal="right"/>
    </xf>
    <xf numFmtId="3" fontId="143" fillId="0" borderId="46" xfId="0" applyNumberFormat="1" applyFont="1" applyFill="1" applyBorder="1" applyAlignment="1">
      <alignment horizontal="right"/>
    </xf>
    <xf numFmtId="3" fontId="143" fillId="0" borderId="120" xfId="0" applyNumberFormat="1" applyFont="1" applyFill="1" applyBorder="1" applyAlignment="1">
      <alignment horizontal="right"/>
    </xf>
    <xf numFmtId="3" fontId="143" fillId="14" borderId="121" xfId="0" applyNumberFormat="1" applyFont="1" applyFill="1" applyBorder="1" applyAlignment="1">
      <alignment horizontal="right"/>
    </xf>
    <xf numFmtId="3" fontId="143" fillId="0" borderId="122" xfId="0" applyNumberFormat="1" applyFont="1" applyFill="1" applyBorder="1" applyAlignment="1"/>
    <xf numFmtId="3" fontId="142" fillId="0" borderId="75" xfId="0" applyNumberFormat="1" applyFont="1" applyFill="1" applyBorder="1" applyProtection="1">
      <protection locked="0"/>
    </xf>
    <xf numFmtId="3" fontId="142" fillId="0" borderId="118" xfId="0" applyNumberFormat="1" applyFont="1" applyFill="1" applyBorder="1" applyProtection="1">
      <protection locked="0"/>
    </xf>
    <xf numFmtId="3" fontId="142" fillId="0" borderId="121" xfId="0" applyNumberFormat="1" applyFont="1" applyFill="1" applyBorder="1" applyProtection="1">
      <protection locked="0"/>
    </xf>
    <xf numFmtId="3" fontId="143" fillId="0" borderId="123" xfId="0" applyNumberFormat="1" applyFont="1" applyFill="1" applyBorder="1" applyAlignment="1">
      <alignment horizontal="center"/>
    </xf>
    <xf numFmtId="164" fontId="143" fillId="0" borderId="123" xfId="0" applyNumberFormat="1" applyFont="1" applyFill="1" applyBorder="1" applyAlignment="1">
      <alignment horizontal="center"/>
    </xf>
    <xf numFmtId="3" fontId="142" fillId="15" borderId="121" xfId="0" applyNumberFormat="1" applyFont="1" applyFill="1" applyBorder="1"/>
    <xf numFmtId="3" fontId="142" fillId="0" borderId="121" xfId="0" applyNumberFormat="1" applyFont="1" applyFill="1" applyBorder="1"/>
    <xf numFmtId="0" fontId="139" fillId="0" borderId="124" xfId="0" applyFont="1" applyFill="1" applyBorder="1" applyAlignment="1">
      <alignment horizontal="left" indent="1"/>
    </xf>
    <xf numFmtId="0" fontId="142" fillId="0" borderId="125" xfId="0" applyFont="1" applyFill="1" applyBorder="1"/>
    <xf numFmtId="165" fontId="142" fillId="0" borderId="125" xfId="0" applyNumberFormat="1" applyFont="1" applyFill="1" applyBorder="1" applyAlignment="1">
      <alignment horizontal="center"/>
    </xf>
    <xf numFmtId="3" fontId="142" fillId="0" borderId="127" xfId="0" applyNumberFormat="1" applyFont="1" applyFill="1" applyBorder="1"/>
    <xf numFmtId="3" fontId="142" fillId="0" borderId="125" xfId="0" applyNumberFormat="1" applyFont="1" applyFill="1" applyBorder="1"/>
    <xf numFmtId="3" fontId="143" fillId="0" borderId="125" xfId="0" applyNumberFormat="1" applyFont="1" applyFill="1" applyBorder="1" applyAlignment="1">
      <alignment horizontal="right"/>
    </xf>
    <xf numFmtId="3" fontId="143" fillId="0" borderId="127" xfId="0" applyNumberFormat="1" applyFont="1" applyFill="1" applyBorder="1" applyAlignment="1">
      <alignment horizontal="right"/>
    </xf>
    <xf numFmtId="3" fontId="143" fillId="0" borderId="128" xfId="0" applyNumberFormat="1" applyFont="1" applyFill="1" applyBorder="1" applyAlignment="1">
      <alignment horizontal="right"/>
    </xf>
    <xf numFmtId="3" fontId="143" fillId="0" borderId="126" xfId="0" applyNumberFormat="1" applyFont="1" applyFill="1" applyBorder="1" applyAlignment="1">
      <alignment horizontal="right"/>
    </xf>
    <xf numFmtId="3" fontId="143" fillId="14" borderId="125" xfId="0" applyNumberFormat="1" applyFont="1" applyFill="1" applyBorder="1" applyAlignment="1">
      <alignment horizontal="right"/>
    </xf>
    <xf numFmtId="3" fontId="143" fillId="0" borderId="124" xfId="0" applyNumberFormat="1" applyFont="1" applyFill="1" applyBorder="1" applyAlignment="1"/>
    <xf numFmtId="3" fontId="142" fillId="0" borderId="60" xfId="0" applyNumberFormat="1" applyFont="1" applyFill="1" applyBorder="1" applyProtection="1">
      <protection locked="0"/>
    </xf>
    <xf numFmtId="3" fontId="142" fillId="0" borderId="128" xfId="0" applyNumberFormat="1" applyFont="1" applyFill="1" applyBorder="1" applyProtection="1">
      <protection locked="0"/>
    </xf>
    <xf numFmtId="3" fontId="142" fillId="0" borderId="125" xfId="0" applyNumberFormat="1" applyFont="1" applyFill="1" applyBorder="1" applyProtection="1">
      <protection locked="0"/>
    </xf>
    <xf numFmtId="3" fontId="143" fillId="0" borderId="127" xfId="0" applyNumberFormat="1" applyFont="1" applyFill="1" applyBorder="1" applyAlignment="1">
      <alignment horizontal="center"/>
    </xf>
    <xf numFmtId="164" fontId="143" fillId="0" borderId="127" xfId="0" applyNumberFormat="1" applyFont="1" applyFill="1" applyBorder="1" applyAlignment="1">
      <alignment horizontal="center"/>
    </xf>
    <xf numFmtId="3" fontId="142" fillId="15" borderId="129" xfId="0" applyNumberFormat="1" applyFont="1" applyFill="1" applyBorder="1"/>
    <xf numFmtId="3" fontId="142" fillId="0" borderId="129" xfId="0" applyNumberFormat="1" applyFont="1" applyFill="1" applyBorder="1"/>
    <xf numFmtId="0" fontId="139" fillId="0" borderId="130" xfId="0" applyFont="1" applyFill="1" applyBorder="1" applyAlignment="1">
      <alignment horizontal="left" indent="1"/>
    </xf>
    <xf numFmtId="0" fontId="142" fillId="0" borderId="117" xfId="0" applyFont="1" applyFill="1" applyBorder="1" applyAlignment="1">
      <alignment horizontal="center"/>
    </xf>
    <xf numFmtId="3" fontId="142" fillId="0" borderId="133" xfId="0" applyNumberFormat="1" applyFont="1" applyFill="1" applyBorder="1" applyAlignment="1">
      <alignment horizontal="center"/>
    </xf>
    <xf numFmtId="3" fontId="142" fillId="0" borderId="132" xfId="0" applyNumberFormat="1" applyFont="1" applyFill="1" applyBorder="1"/>
    <xf numFmtId="3" fontId="142" fillId="0" borderId="133" xfId="0" applyNumberFormat="1" applyFont="1" applyFill="1" applyBorder="1"/>
    <xf numFmtId="3" fontId="143" fillId="0" borderId="133" xfId="0" applyNumberFormat="1" applyFont="1" applyFill="1" applyBorder="1" applyAlignment="1">
      <alignment horizontal="right"/>
    </xf>
    <xf numFmtId="3" fontId="143" fillId="0" borderId="132" xfId="0" applyNumberFormat="1" applyFont="1" applyFill="1" applyBorder="1" applyAlignment="1">
      <alignment horizontal="right"/>
    </xf>
    <xf numFmtId="3" fontId="143" fillId="0" borderId="134" xfId="0" applyNumberFormat="1" applyFont="1" applyFill="1" applyBorder="1" applyAlignment="1">
      <alignment horizontal="right"/>
    </xf>
    <xf numFmtId="3" fontId="143" fillId="0" borderId="137" xfId="0" applyNumberFormat="1" applyFont="1" applyFill="1" applyBorder="1" applyAlignment="1">
      <alignment horizontal="right"/>
    </xf>
    <xf numFmtId="3" fontId="143" fillId="0" borderId="131" xfId="0" applyNumberFormat="1" applyFont="1" applyFill="1" applyBorder="1" applyAlignment="1">
      <alignment horizontal="right"/>
    </xf>
    <xf numFmtId="3" fontId="143" fillId="0" borderId="134" xfId="0" applyNumberFormat="1" applyFont="1" applyFill="1" applyBorder="1" applyAlignment="1">
      <alignment horizontal="center"/>
    </xf>
    <xf numFmtId="3" fontId="143" fillId="14" borderId="117" xfId="0" applyNumberFormat="1" applyFont="1" applyFill="1" applyBorder="1" applyAlignment="1">
      <alignment horizontal="center"/>
    </xf>
    <xf numFmtId="3" fontId="143" fillId="0" borderId="130" xfId="0" applyNumberFormat="1" applyFont="1" applyFill="1" applyBorder="1" applyAlignment="1"/>
    <xf numFmtId="3" fontId="142" fillId="0" borderId="137" xfId="0" applyNumberFormat="1" applyFont="1" applyFill="1" applyBorder="1" applyProtection="1">
      <protection locked="0"/>
    </xf>
    <xf numFmtId="3" fontId="143" fillId="0" borderId="132" xfId="0" applyNumberFormat="1" applyFont="1" applyFill="1" applyBorder="1" applyAlignment="1">
      <alignment horizontal="center"/>
    </xf>
    <xf numFmtId="164" fontId="143" fillId="0" borderId="132" xfId="0" applyNumberFormat="1" applyFont="1" applyFill="1" applyBorder="1" applyAlignment="1">
      <alignment horizontal="center"/>
    </xf>
    <xf numFmtId="0" fontId="139" fillId="0" borderId="136" xfId="0" applyFont="1" applyFill="1" applyBorder="1" applyAlignment="1">
      <alignment horizontal="left" indent="1"/>
    </xf>
    <xf numFmtId="0" fontId="142" fillId="0" borderId="133" xfId="0" applyFont="1" applyFill="1" applyBorder="1" applyAlignment="1">
      <alignment horizontal="center"/>
    </xf>
    <xf numFmtId="3" fontId="143" fillId="14" borderId="133" xfId="0" applyNumberFormat="1" applyFont="1" applyFill="1" applyBorder="1" applyAlignment="1">
      <alignment horizontal="center"/>
    </xf>
    <xf numFmtId="3" fontId="143" fillId="0" borderId="136" xfId="0" applyNumberFormat="1" applyFont="1" applyFill="1" applyBorder="1" applyAlignment="1"/>
    <xf numFmtId="3" fontId="142" fillId="0" borderId="65" xfId="0" applyNumberFormat="1" applyFont="1" applyFill="1" applyBorder="1" applyProtection="1">
      <protection locked="0"/>
    </xf>
    <xf numFmtId="3" fontId="142" fillId="0" borderId="133" xfId="0" applyNumberFormat="1" applyFont="1" applyFill="1" applyBorder="1" applyProtection="1">
      <protection locked="0"/>
    </xf>
    <xf numFmtId="3" fontId="142" fillId="15" borderId="133" xfId="0" applyNumberFormat="1" applyFont="1" applyFill="1" applyBorder="1"/>
    <xf numFmtId="0" fontId="142" fillId="0" borderId="129" xfId="0" applyFont="1" applyFill="1" applyBorder="1" applyAlignment="1">
      <alignment horizontal="center"/>
    </xf>
    <xf numFmtId="3" fontId="142" fillId="0" borderId="115" xfId="0" applyNumberFormat="1" applyFont="1" applyFill="1" applyBorder="1" applyAlignment="1">
      <alignment horizontal="center"/>
    </xf>
    <xf numFmtId="3" fontId="142" fillId="0" borderId="123" xfId="0" applyNumberFormat="1" applyFont="1" applyFill="1" applyBorder="1"/>
    <xf numFmtId="3" fontId="142" fillId="0" borderId="115" xfId="0" applyNumberFormat="1" applyFont="1" applyFill="1" applyBorder="1"/>
    <xf numFmtId="3" fontId="143" fillId="0" borderId="115" xfId="0" applyNumberFormat="1" applyFont="1" applyFill="1" applyBorder="1" applyAlignment="1">
      <alignment horizontal="right"/>
    </xf>
    <xf numFmtId="3" fontId="143" fillId="0" borderId="123" xfId="0" applyNumberFormat="1" applyFont="1" applyFill="1" applyBorder="1" applyAlignment="1">
      <alignment horizontal="right"/>
    </xf>
    <xf numFmtId="3" fontId="143" fillId="0" borderId="0" xfId="0" applyNumberFormat="1" applyFont="1" applyFill="1" applyBorder="1" applyAlignment="1">
      <alignment horizontal="right"/>
    </xf>
    <xf numFmtId="3" fontId="143" fillId="0" borderId="55" xfId="0" applyNumberFormat="1" applyFont="1" applyFill="1" applyBorder="1" applyAlignment="1">
      <alignment horizontal="right"/>
    </xf>
    <xf numFmtId="3" fontId="143" fillId="0" borderId="138" xfId="0" applyNumberFormat="1" applyFont="1" applyFill="1" applyBorder="1" applyAlignment="1">
      <alignment horizontal="center"/>
    </xf>
    <xf numFmtId="3" fontId="143" fillId="14" borderId="129" xfId="0" applyNumberFormat="1" applyFont="1" applyFill="1" applyBorder="1" applyAlignment="1">
      <alignment horizontal="center"/>
    </xf>
    <xf numFmtId="3" fontId="143" fillId="0" borderId="116" xfId="0" applyNumberFormat="1" applyFont="1" applyFill="1" applyBorder="1" applyAlignment="1"/>
    <xf numFmtId="3" fontId="142" fillId="15" borderId="125" xfId="0" applyNumberFormat="1" applyFont="1" applyFill="1" applyBorder="1"/>
    <xf numFmtId="0" fontId="139" fillId="0" borderId="108" xfId="0" applyFont="1" applyFill="1" applyBorder="1" applyAlignment="1">
      <alignment horizontal="left" indent="1"/>
    </xf>
    <xf numFmtId="0" fontId="141" fillId="0" borderId="104" xfId="0" applyFont="1" applyFill="1" applyBorder="1" applyAlignment="1">
      <alignment horizontal="center"/>
    </xf>
    <xf numFmtId="3" fontId="141" fillId="0" borderId="104" xfId="0" applyNumberFormat="1" applyFont="1" applyFill="1" applyBorder="1" applyAlignment="1">
      <alignment horizontal="center"/>
    </xf>
    <xf numFmtId="3" fontId="141" fillId="0" borderId="103" xfId="0" applyNumberFormat="1" applyFont="1" applyFill="1" applyBorder="1"/>
    <xf numFmtId="3" fontId="141" fillId="0" borderId="104" xfId="0" applyNumberFormat="1" applyFont="1" applyFill="1" applyBorder="1"/>
    <xf numFmtId="3" fontId="143" fillId="0" borderId="104" xfId="0" applyNumberFormat="1" applyFont="1" applyFill="1" applyBorder="1" applyAlignment="1">
      <alignment horizontal="right"/>
    </xf>
    <xf numFmtId="3" fontId="140" fillId="0" borderId="104" xfId="0" applyNumberFormat="1" applyFont="1" applyFill="1" applyBorder="1"/>
    <xf numFmtId="3" fontId="140" fillId="0" borderId="108" xfId="0" applyNumberFormat="1" applyFont="1" applyFill="1" applyBorder="1"/>
    <xf numFmtId="3" fontId="140" fillId="0" borderId="110" xfId="0" applyNumberFormat="1" applyFont="1" applyFill="1" applyBorder="1"/>
    <xf numFmtId="3" fontId="143" fillId="0" borderId="103" xfId="0" applyNumberFormat="1" applyFont="1" applyFill="1" applyBorder="1" applyAlignment="1">
      <alignment horizontal="center"/>
    </xf>
    <xf numFmtId="3" fontId="143" fillId="14" borderId="104" xfId="0" applyNumberFormat="1" applyFont="1" applyFill="1" applyBorder="1" applyAlignment="1">
      <alignment horizontal="center"/>
    </xf>
    <xf numFmtId="3" fontId="140" fillId="16" borderId="108" xfId="0" applyNumberFormat="1" applyFont="1" applyFill="1" applyBorder="1"/>
    <xf numFmtId="3" fontId="140" fillId="16" borderId="71" xfId="0" applyNumberFormat="1" applyFont="1" applyFill="1" applyBorder="1"/>
    <xf numFmtId="3" fontId="140" fillId="16" borderId="103" xfId="0" applyNumberFormat="1" applyFont="1" applyFill="1" applyBorder="1"/>
    <xf numFmtId="3" fontId="140" fillId="16" borderId="104" xfId="0" applyNumberFormat="1" applyFont="1" applyFill="1" applyBorder="1"/>
    <xf numFmtId="164" fontId="143" fillId="0" borderId="103" xfId="0" applyNumberFormat="1" applyFont="1" applyFill="1" applyBorder="1" applyAlignment="1">
      <alignment horizontal="center"/>
    </xf>
    <xf numFmtId="3" fontId="142" fillId="15" borderId="117" xfId="0" applyNumberFormat="1" applyFont="1" applyFill="1" applyBorder="1"/>
    <xf numFmtId="3" fontId="142" fillId="0" borderId="117" xfId="0" applyNumberFormat="1" applyFont="1" applyFill="1" applyBorder="1"/>
    <xf numFmtId="0" fontId="142" fillId="0" borderId="125" xfId="0" applyFont="1" applyFill="1" applyBorder="1" applyAlignment="1">
      <alignment horizontal="center"/>
    </xf>
    <xf numFmtId="3" fontId="142" fillId="0" borderId="125" xfId="0" applyNumberFormat="1" applyFont="1" applyFill="1" applyBorder="1" applyAlignment="1">
      <alignment horizontal="center"/>
    </xf>
    <xf numFmtId="3" fontId="143" fillId="0" borderId="138" xfId="0" applyNumberFormat="1" applyFont="1" applyFill="1" applyBorder="1" applyAlignment="1">
      <alignment horizontal="right"/>
    </xf>
    <xf numFmtId="3" fontId="143" fillId="0" borderId="139" xfId="0" applyNumberFormat="1" applyFont="1" applyFill="1" applyBorder="1" applyAlignment="1">
      <alignment horizontal="right"/>
    </xf>
    <xf numFmtId="3" fontId="143" fillId="0" borderId="140" xfId="0" applyNumberFormat="1" applyFont="1" applyFill="1" applyBorder="1" applyAlignment="1">
      <alignment horizontal="right"/>
    </xf>
    <xf numFmtId="3" fontId="143" fillId="14" borderId="125" xfId="0" applyNumberFormat="1" applyFont="1" applyFill="1" applyBorder="1" applyAlignment="1">
      <alignment horizontal="center"/>
    </xf>
    <xf numFmtId="3" fontId="143" fillId="0" borderId="141" xfId="0" applyNumberFormat="1" applyFont="1" applyFill="1" applyBorder="1" applyAlignment="1"/>
    <xf numFmtId="3" fontId="142" fillId="0" borderId="139" xfId="0" applyNumberFormat="1" applyFont="1" applyFill="1" applyBorder="1" applyProtection="1">
      <protection locked="0"/>
    </xf>
    <xf numFmtId="3" fontId="142" fillId="0" borderId="129" xfId="0" applyNumberFormat="1" applyFont="1" applyFill="1" applyBorder="1" applyProtection="1">
      <protection locked="0"/>
    </xf>
    <xf numFmtId="164" fontId="143" fillId="0" borderId="138" xfId="0" applyNumberFormat="1" applyFont="1" applyFill="1" applyBorder="1" applyAlignment="1">
      <alignment horizontal="center"/>
    </xf>
    <xf numFmtId="0" fontId="139" fillId="0" borderId="117" xfId="0" applyFont="1" applyFill="1" applyBorder="1" applyAlignment="1">
      <alignment horizontal="left" indent="1"/>
    </xf>
    <xf numFmtId="3" fontId="143" fillId="0" borderId="117" xfId="0" applyNumberFormat="1" applyFont="1" applyFill="1" applyBorder="1" applyAlignment="1">
      <alignment horizontal="center"/>
    </xf>
    <xf numFmtId="3" fontId="142" fillId="0" borderId="120" xfId="0" applyNumberFormat="1" applyFont="1" applyFill="1" applyBorder="1"/>
    <xf numFmtId="3" fontId="143" fillId="0" borderId="121" xfId="0" applyNumberFormat="1" applyFont="1" applyFill="1" applyBorder="1" applyAlignment="1">
      <alignment horizontal="right"/>
    </xf>
    <xf numFmtId="3" fontId="143" fillId="0" borderId="130" xfId="0" applyNumberFormat="1" applyFont="1" applyFill="1" applyBorder="1" applyAlignment="1">
      <alignment horizontal="right"/>
    </xf>
    <xf numFmtId="3" fontId="143" fillId="0" borderId="144" xfId="0" applyNumberFormat="1" applyFont="1" applyFill="1" applyBorder="1" applyAlignment="1">
      <alignment horizontal="right"/>
    </xf>
    <xf numFmtId="3" fontId="143" fillId="0" borderId="134" xfId="0" applyNumberFormat="1" applyFont="1" applyFill="1" applyBorder="1" applyProtection="1">
      <protection locked="0"/>
    </xf>
    <xf numFmtId="3" fontId="143" fillId="14" borderId="134" xfId="0" applyNumberFormat="1" applyFont="1" applyFill="1" applyBorder="1" applyProtection="1">
      <protection locked="0"/>
    </xf>
    <xf numFmtId="3" fontId="143" fillId="0" borderId="143" xfId="0" applyNumberFormat="1" applyFont="1" applyFill="1" applyBorder="1" applyAlignment="1" applyProtection="1">
      <protection locked="0"/>
    </xf>
    <xf numFmtId="3" fontId="142" fillId="0" borderId="75" xfId="0" applyNumberFormat="1" applyFont="1" applyFill="1" applyBorder="1" applyAlignment="1" applyProtection="1">
      <alignment horizontal="right"/>
      <protection locked="0"/>
    </xf>
    <xf numFmtId="3" fontId="142" fillId="0" borderId="86" xfId="0" applyNumberFormat="1" applyFont="1" applyFill="1" applyBorder="1" applyProtection="1">
      <protection locked="0"/>
    </xf>
    <xf numFmtId="3" fontId="141" fillId="0" borderId="120" xfId="0" applyNumberFormat="1" applyFont="1" applyFill="1" applyBorder="1"/>
    <xf numFmtId="164" fontId="141" fillId="0" borderId="121" xfId="0" applyNumberFormat="1" applyFont="1" applyFill="1" applyBorder="1"/>
    <xf numFmtId="3" fontId="143" fillId="0" borderId="133" xfId="0" applyNumberFormat="1" applyFont="1" applyFill="1" applyBorder="1" applyAlignment="1">
      <alignment horizontal="center"/>
    </xf>
    <xf numFmtId="3" fontId="143" fillId="0" borderId="136" xfId="0" applyNumberFormat="1" applyFont="1" applyFill="1" applyBorder="1" applyAlignment="1">
      <alignment horizontal="right"/>
    </xf>
    <xf numFmtId="3" fontId="143" fillId="0" borderId="132" xfId="0" applyNumberFormat="1" applyFont="1" applyFill="1" applyBorder="1" applyProtection="1">
      <protection locked="0"/>
    </xf>
    <xf numFmtId="164" fontId="143" fillId="14" borderId="133" xfId="0" applyNumberFormat="1" applyFont="1" applyFill="1" applyBorder="1" applyAlignment="1" applyProtection="1">
      <protection locked="0"/>
    </xf>
    <xf numFmtId="3" fontId="143" fillId="0" borderId="136" xfId="0" applyNumberFormat="1" applyFont="1" applyFill="1" applyBorder="1" applyAlignment="1" applyProtection="1">
      <protection locked="0"/>
    </xf>
    <xf numFmtId="3" fontId="142" fillId="0" borderId="65" xfId="0" applyNumberFormat="1" applyFont="1" applyFill="1" applyBorder="1" applyAlignment="1" applyProtection="1">
      <alignment horizontal="right"/>
      <protection locked="0"/>
    </xf>
    <xf numFmtId="3" fontId="142" fillId="0" borderId="67" xfId="0" applyNumberFormat="1" applyFont="1" applyFill="1" applyBorder="1" applyProtection="1">
      <protection locked="0"/>
    </xf>
    <xf numFmtId="3" fontId="141" fillId="0" borderId="132" xfId="0" applyNumberFormat="1" applyFont="1" applyFill="1" applyBorder="1"/>
    <xf numFmtId="164" fontId="141" fillId="0" borderId="133" xfId="0" applyNumberFormat="1" applyFont="1" applyFill="1" applyBorder="1"/>
    <xf numFmtId="3" fontId="143" fillId="0" borderId="125" xfId="0" applyNumberFormat="1" applyFont="1" applyFill="1" applyBorder="1" applyAlignment="1">
      <alignment horizontal="center"/>
    </xf>
    <xf numFmtId="3" fontId="142" fillId="0" borderId="111" xfId="0" applyNumberFormat="1" applyFont="1" applyFill="1" applyBorder="1"/>
    <xf numFmtId="3" fontId="142" fillId="0" borderId="112" xfId="0" applyNumberFormat="1" applyFont="1" applyFill="1" applyBorder="1"/>
    <xf numFmtId="3" fontId="143" fillId="0" borderId="124" xfId="0" applyNumberFormat="1" applyFont="1" applyFill="1" applyBorder="1" applyAlignment="1">
      <alignment horizontal="right"/>
    </xf>
    <xf numFmtId="3" fontId="143" fillId="0" borderId="127" xfId="0" applyNumberFormat="1" applyFont="1" applyFill="1" applyBorder="1" applyProtection="1">
      <protection locked="0"/>
    </xf>
    <xf numFmtId="3" fontId="143" fillId="14" borderId="127" xfId="0" applyNumberFormat="1" applyFont="1" applyFill="1" applyBorder="1" applyProtection="1">
      <protection locked="0"/>
    </xf>
    <xf numFmtId="3" fontId="143" fillId="0" borderId="145" xfId="0" applyNumberFormat="1" applyFont="1" applyFill="1" applyBorder="1" applyAlignment="1" applyProtection="1">
      <protection locked="0"/>
    </xf>
    <xf numFmtId="3" fontId="142" fillId="0" borderId="60" xfId="0" applyNumberFormat="1" applyFont="1" applyFill="1" applyBorder="1" applyAlignment="1" applyProtection="1">
      <alignment horizontal="right"/>
      <protection locked="0"/>
    </xf>
    <xf numFmtId="3" fontId="142" fillId="0" borderId="63" xfId="0" applyNumberFormat="1" applyFont="1" applyFill="1" applyBorder="1" applyProtection="1">
      <protection locked="0"/>
    </xf>
    <xf numFmtId="3" fontId="141" fillId="0" borderId="127" xfId="0" applyNumberFormat="1" applyFont="1" applyFill="1" applyBorder="1"/>
    <xf numFmtId="164" fontId="141" fillId="0" borderId="125" xfId="0" applyNumberFormat="1" applyFont="1" applyFill="1" applyBorder="1"/>
    <xf numFmtId="3" fontId="143" fillId="0" borderId="117" xfId="0" applyNumberFormat="1" applyFont="1" applyFill="1" applyBorder="1" applyAlignment="1">
      <alignment horizontal="right"/>
    </xf>
    <xf numFmtId="3" fontId="143" fillId="0" borderId="142" xfId="0" applyNumberFormat="1" applyFont="1" applyFill="1" applyBorder="1" applyAlignment="1">
      <alignment horizontal="right"/>
    </xf>
    <xf numFmtId="164" fontId="143" fillId="14" borderId="117" xfId="0" applyNumberFormat="1" applyFont="1" applyFill="1" applyBorder="1" applyProtection="1">
      <protection locked="0"/>
    </xf>
    <xf numFmtId="3" fontId="143" fillId="0" borderId="130" xfId="0" applyNumberFormat="1" applyFont="1" applyFill="1" applyBorder="1" applyAlignment="1" applyProtection="1">
      <protection locked="0"/>
    </xf>
    <xf numFmtId="164" fontId="143" fillId="14" borderId="133" xfId="0" applyNumberFormat="1" applyFont="1" applyFill="1" applyBorder="1" applyProtection="1">
      <protection locked="0"/>
    </xf>
    <xf numFmtId="0" fontId="143" fillId="0" borderId="133" xfId="0" applyFont="1" applyFill="1" applyBorder="1" applyAlignment="1">
      <alignment horizontal="center"/>
    </xf>
    <xf numFmtId="3" fontId="143" fillId="0" borderId="129" xfId="0" applyNumberFormat="1" applyFont="1" applyFill="1" applyBorder="1" applyAlignment="1">
      <alignment horizontal="center"/>
    </xf>
    <xf numFmtId="3" fontId="143" fillId="0" borderId="129" xfId="0" applyNumberFormat="1" applyFont="1" applyFill="1" applyBorder="1" applyAlignment="1">
      <alignment horizontal="right"/>
    </xf>
    <xf numFmtId="3" fontId="143" fillId="0" borderId="141" xfId="0" applyNumberFormat="1" applyFont="1" applyFill="1" applyBorder="1" applyAlignment="1">
      <alignment horizontal="right"/>
    </xf>
    <xf numFmtId="3" fontId="143" fillId="0" borderId="138" xfId="0" applyNumberFormat="1" applyFont="1" applyFill="1" applyBorder="1" applyProtection="1">
      <protection locked="0"/>
    </xf>
    <xf numFmtId="164" fontId="143" fillId="14" borderId="129" xfId="0" applyNumberFormat="1" applyFont="1" applyFill="1" applyBorder="1" applyProtection="1">
      <protection locked="0"/>
    </xf>
    <xf numFmtId="3" fontId="143" fillId="0" borderId="116" xfId="0" applyNumberFormat="1" applyFont="1" applyFill="1" applyBorder="1" applyAlignment="1" applyProtection="1">
      <protection locked="0"/>
    </xf>
    <xf numFmtId="3" fontId="141" fillId="0" borderId="104" xfId="0" applyNumberFormat="1" applyFont="1" applyFill="1" applyBorder="1" applyAlignment="1">
      <alignment horizontal="right"/>
    </xf>
    <xf numFmtId="3" fontId="141" fillId="0" borderId="108" xfId="0" applyNumberFormat="1" applyFont="1" applyFill="1" applyBorder="1" applyAlignment="1">
      <alignment horizontal="right"/>
    </xf>
    <xf numFmtId="3" fontId="141" fillId="0" borderId="110" xfId="0" applyNumberFormat="1" applyFont="1" applyFill="1" applyBorder="1"/>
    <xf numFmtId="3" fontId="141" fillId="0" borderId="103" xfId="0" applyNumberFormat="1" applyFont="1" applyFill="1" applyBorder="1" applyProtection="1"/>
    <xf numFmtId="164" fontId="141" fillId="14" borderId="104" xfId="0" applyNumberFormat="1" applyFont="1" applyFill="1" applyBorder="1" applyAlignment="1" applyProtection="1"/>
    <xf numFmtId="164" fontId="141" fillId="16" borderId="108" xfId="0" applyNumberFormat="1" applyFont="1" applyFill="1" applyBorder="1" applyAlignment="1" applyProtection="1"/>
    <xf numFmtId="164" fontId="141" fillId="16" borderId="71" xfId="0" applyNumberFormat="1" applyFont="1" applyFill="1" applyBorder="1" applyAlignment="1" applyProtection="1"/>
    <xf numFmtId="164" fontId="141" fillId="16" borderId="102" xfId="0" applyNumberFormat="1" applyFont="1" applyFill="1" applyBorder="1" applyAlignment="1" applyProtection="1"/>
    <xf numFmtId="164" fontId="141" fillId="0" borderId="104" xfId="0" applyNumberFormat="1" applyFont="1" applyFill="1" applyBorder="1"/>
    <xf numFmtId="3" fontId="141" fillId="16" borderId="104" xfId="0" applyNumberFormat="1" applyFont="1" applyFill="1" applyBorder="1"/>
    <xf numFmtId="3" fontId="142" fillId="0" borderId="134" xfId="0" applyNumberFormat="1" applyFont="1" applyFill="1" applyBorder="1"/>
    <xf numFmtId="164" fontId="143" fillId="14" borderId="117" xfId="0" applyNumberFormat="1" applyFont="1" applyFill="1" applyBorder="1" applyAlignment="1" applyProtection="1">
      <protection locked="0"/>
    </xf>
    <xf numFmtId="164" fontId="143" fillId="14" borderId="129" xfId="0" applyNumberFormat="1" applyFont="1" applyFill="1" applyBorder="1" applyAlignment="1" applyProtection="1">
      <protection locked="0"/>
    </xf>
    <xf numFmtId="3" fontId="141" fillId="16" borderId="108" xfId="0" applyNumberFormat="1" applyFont="1" applyFill="1" applyBorder="1" applyAlignment="1"/>
    <xf numFmtId="3" fontId="141" fillId="16" borderId="145" xfId="0" applyNumberFormat="1" applyFont="1" applyFill="1" applyBorder="1" applyAlignment="1"/>
    <xf numFmtId="3" fontId="141" fillId="16" borderId="112" xfId="0" applyNumberFormat="1" applyFont="1" applyFill="1" applyBorder="1"/>
    <xf numFmtId="3" fontId="141" fillId="16" borderId="111" xfId="0" applyNumberFormat="1" applyFont="1" applyFill="1" applyBorder="1"/>
    <xf numFmtId="3" fontId="141" fillId="0" borderId="111" xfId="0" applyNumberFormat="1" applyFont="1" applyFill="1" applyBorder="1"/>
    <xf numFmtId="0" fontId="142" fillId="0" borderId="115" xfId="0" applyFont="1" applyFill="1" applyBorder="1"/>
    <xf numFmtId="3" fontId="141" fillId="0" borderId="115" xfId="0" applyNumberFormat="1" applyFont="1" applyFill="1" applyBorder="1" applyAlignment="1">
      <alignment horizontal="center"/>
    </xf>
    <xf numFmtId="3" fontId="141" fillId="0" borderId="103" xfId="0" applyNumberFormat="1" applyFont="1" applyFill="1" applyBorder="1" applyAlignment="1">
      <alignment horizontal="right"/>
    </xf>
    <xf numFmtId="3" fontId="141" fillId="0" borderId="102" xfId="0" applyNumberFormat="1" applyFont="1" applyFill="1" applyBorder="1" applyAlignment="1">
      <alignment horizontal="right"/>
    </xf>
    <xf numFmtId="3" fontId="142" fillId="0" borderId="55" xfId="0" applyNumberFormat="1" applyFont="1" applyFill="1" applyBorder="1"/>
    <xf numFmtId="3" fontId="141" fillId="0" borderId="103" xfId="0" applyNumberFormat="1" applyFont="1" applyFill="1" applyBorder="1" applyProtection="1">
      <protection locked="0"/>
    </xf>
    <xf numFmtId="164" fontId="141" fillId="14" borderId="104" xfId="0" applyNumberFormat="1" applyFont="1" applyFill="1" applyBorder="1" applyAlignment="1" applyProtection="1">
      <protection locked="0"/>
    </xf>
    <xf numFmtId="3" fontId="142" fillId="16" borderId="115" xfId="0" applyNumberFormat="1" applyFont="1" applyFill="1" applyBorder="1" applyAlignment="1"/>
    <xf numFmtId="3" fontId="142" fillId="16" borderId="115" xfId="0" applyNumberFormat="1" applyFont="1" applyFill="1" applyBorder="1" applyProtection="1">
      <protection locked="0"/>
    </xf>
    <xf numFmtId="3" fontId="142" fillId="16" borderId="0" xfId="0" applyNumberFormat="1" applyFont="1" applyFill="1" applyBorder="1"/>
    <xf numFmtId="3" fontId="141" fillId="0" borderId="130" xfId="0" applyNumberFormat="1" applyFont="1" applyFill="1" applyBorder="1"/>
    <xf numFmtId="164" fontId="141" fillId="0" borderId="155" xfId="0" applyNumberFormat="1" applyFont="1" applyFill="1" applyBorder="1"/>
    <xf numFmtId="3" fontId="142" fillId="16" borderId="115" xfId="0" applyNumberFormat="1" applyFont="1" applyFill="1" applyBorder="1"/>
    <xf numFmtId="0" fontId="139" fillId="0" borderId="122" xfId="0" applyFont="1" applyFill="1" applyBorder="1" applyAlignment="1">
      <alignment horizontal="left" indent="1"/>
    </xf>
    <xf numFmtId="164" fontId="141" fillId="14" borderId="104" xfId="0" applyNumberFormat="1" applyFont="1" applyFill="1" applyBorder="1" applyAlignment="1"/>
    <xf numFmtId="3" fontId="141" fillId="16" borderId="104" xfId="0" applyNumberFormat="1" applyFont="1" applyFill="1" applyBorder="1" applyAlignment="1"/>
    <xf numFmtId="3" fontId="141" fillId="16" borderId="103" xfId="0" applyNumberFormat="1" applyFont="1" applyFill="1" applyBorder="1"/>
    <xf numFmtId="3" fontId="141" fillId="0" borderId="143" xfId="0" applyNumberFormat="1" applyFont="1" applyFill="1" applyBorder="1"/>
    <xf numFmtId="0" fontId="139" fillId="0" borderId="145" xfId="0" applyFont="1" applyFill="1" applyBorder="1" applyAlignment="1">
      <alignment horizontal="left" indent="1"/>
    </xf>
    <xf numFmtId="0" fontId="141" fillId="0" borderId="112" xfId="0" applyFont="1" applyFill="1" applyBorder="1" applyAlignment="1">
      <alignment horizontal="center"/>
    </xf>
    <xf numFmtId="3" fontId="141" fillId="0" borderId="151" xfId="0" applyNumberFormat="1" applyFont="1" applyFill="1" applyBorder="1"/>
    <xf numFmtId="3" fontId="141" fillId="0" borderId="108" xfId="0" applyNumberFormat="1" applyFont="1" applyFill="1" applyBorder="1"/>
    <xf numFmtId="0" fontId="81" fillId="0" borderId="0" xfId="0" applyFont="1" applyAlignment="1">
      <alignment horizontal="left" indent="1"/>
    </xf>
    <xf numFmtId="0" fontId="81" fillId="0" borderId="0" xfId="0" applyFont="1"/>
    <xf numFmtId="0" fontId="81" fillId="0" borderId="0" xfId="0" applyFont="1" applyAlignment="1">
      <alignment horizontal="center"/>
    </xf>
    <xf numFmtId="3" fontId="81" fillId="0" borderId="0" xfId="0" applyNumberFormat="1" applyFont="1"/>
    <xf numFmtId="164" fontId="81" fillId="0" borderId="0" xfId="0" applyNumberFormat="1" applyFont="1"/>
    <xf numFmtId="0" fontId="144" fillId="0" borderId="0" xfId="0" applyFont="1" applyFill="1" applyBorder="1" applyAlignment="1">
      <alignment horizontal="left" indent="1"/>
    </xf>
    <xf numFmtId="0" fontId="145" fillId="0" borderId="0" xfId="0" applyFont="1" applyFill="1" applyBorder="1" applyAlignment="1">
      <alignment horizontal="left" indent="1"/>
    </xf>
    <xf numFmtId="0" fontId="146" fillId="0" borderId="0" xfId="0" applyFont="1" applyAlignment="1">
      <alignment horizontal="left" indent="1"/>
    </xf>
    <xf numFmtId="0" fontId="147" fillId="0" borderId="0" xfId="0" applyFont="1" applyAlignment="1">
      <alignment horizontal="left" indent="1"/>
    </xf>
    <xf numFmtId="3" fontId="81" fillId="0" borderId="0" xfId="0" applyNumberFormat="1" applyFont="1" applyAlignment="1">
      <alignment horizontal="left" indent="1"/>
    </xf>
    <xf numFmtId="0" fontId="136" fillId="0" borderId="0" xfId="0" applyFont="1" applyAlignment="1">
      <alignment horizontal="left" indent="1"/>
    </xf>
    <xf numFmtId="0" fontId="136" fillId="0" borderId="0" xfId="0" applyFont="1" applyAlignment="1">
      <alignment horizontal="center"/>
    </xf>
    <xf numFmtId="3" fontId="136" fillId="0" borderId="0" xfId="0" applyNumberFormat="1" applyFont="1"/>
    <xf numFmtId="3" fontId="136" fillId="0" borderId="0" xfId="0" applyNumberFormat="1" applyFont="1" applyFill="1"/>
    <xf numFmtId="164" fontId="136" fillId="0" borderId="0" xfId="0" applyNumberFormat="1" applyFont="1"/>
    <xf numFmtId="0" fontId="8" fillId="0" borderId="0" xfId="5" applyFont="1" applyAlignment="1">
      <alignment horizontal="center"/>
    </xf>
    <xf numFmtId="0" fontId="12" fillId="0" borderId="0" xfId="5" applyFont="1"/>
    <xf numFmtId="0" fontId="8" fillId="0" borderId="0" xfId="5" applyFont="1" applyAlignment="1">
      <alignment horizontal="center"/>
    </xf>
    <xf numFmtId="0" fontId="8" fillId="0" borderId="68" xfId="5" applyFont="1" applyBorder="1" applyAlignment="1">
      <alignment horizontal="right"/>
    </xf>
    <xf numFmtId="0" fontId="8" fillId="3" borderId="32" xfId="5" applyFont="1" applyFill="1" applyBorder="1" applyAlignment="1">
      <alignment horizontal="center"/>
    </xf>
    <xf numFmtId="0" fontId="8" fillId="2" borderId="32" xfId="5" applyFont="1" applyFill="1" applyBorder="1" applyAlignment="1">
      <alignment horizontal="center"/>
    </xf>
    <xf numFmtId="1" fontId="12" fillId="0" borderId="32" xfId="5" applyNumberFormat="1" applyFont="1" applyBorder="1"/>
    <xf numFmtId="0" fontId="12" fillId="0" borderId="32" xfId="5" applyFont="1" applyBorder="1"/>
    <xf numFmtId="4" fontId="8" fillId="0" borderId="32" xfId="5" applyNumberFormat="1" applyFont="1" applyBorder="1"/>
    <xf numFmtId="0" fontId="8" fillId="0" borderId="32" xfId="5" applyFont="1" applyBorder="1"/>
    <xf numFmtId="0" fontId="8" fillId="0" borderId="32" xfId="5" applyFont="1" applyBorder="1" applyAlignment="1">
      <alignment horizontal="left"/>
    </xf>
    <xf numFmtId="4" fontId="12" fillId="0" borderId="32" xfId="5" applyNumberFormat="1" applyFont="1" applyBorder="1"/>
    <xf numFmtId="14" fontId="12" fillId="0" borderId="32" xfId="5" applyNumberFormat="1" applyFont="1" applyBorder="1"/>
    <xf numFmtId="0" fontId="12" fillId="0" borderId="32" xfId="5" applyFont="1" applyBorder="1" applyAlignment="1">
      <alignment horizontal="left"/>
    </xf>
    <xf numFmtId="14" fontId="12" fillId="0" borderId="32" xfId="5" applyNumberFormat="1" applyFont="1" applyBorder="1" applyAlignment="1">
      <alignment horizontal="right"/>
    </xf>
    <xf numFmtId="0" fontId="8" fillId="0" borderId="0" xfId="5" applyFont="1"/>
    <xf numFmtId="4" fontId="12" fillId="0" borderId="32" xfId="5" applyNumberFormat="1" applyFont="1" applyBorder="1" applyAlignment="1">
      <alignment horizontal="right"/>
    </xf>
    <xf numFmtId="14" fontId="8" fillId="0" borderId="32" xfId="5" applyNumberFormat="1" applyFont="1" applyBorder="1"/>
    <xf numFmtId="0" fontId="12" fillId="0" borderId="32" xfId="5" applyFont="1" applyBorder="1" applyAlignment="1">
      <alignment horizontal="center"/>
    </xf>
    <xf numFmtId="0" fontId="12" fillId="0" borderId="32" xfId="5" applyNumberFormat="1" applyFont="1" applyBorder="1"/>
    <xf numFmtId="0" fontId="8" fillId="0" borderId="32" xfId="5" applyFont="1" applyBorder="1" applyAlignment="1">
      <alignment horizontal="center"/>
    </xf>
    <xf numFmtId="0" fontId="12" fillId="0" borderId="66" xfId="5" applyFont="1" applyBorder="1"/>
    <xf numFmtId="4" fontId="12" fillId="0" borderId="0" xfId="5" applyNumberFormat="1" applyFont="1" applyBorder="1"/>
    <xf numFmtId="0" fontId="8" fillId="0" borderId="32" xfId="5" applyNumberFormat="1" applyFont="1" applyBorder="1"/>
    <xf numFmtId="0" fontId="93" fillId="0" borderId="0" xfId="0" applyFont="1"/>
    <xf numFmtId="0" fontId="99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4" fontId="93" fillId="0" borderId="0" xfId="0" applyNumberFormat="1" applyFont="1" applyAlignment="1">
      <alignment horizontal="right"/>
    </xf>
    <xf numFmtId="4" fontId="93" fillId="0" borderId="0" xfId="0" applyNumberFormat="1" applyFont="1"/>
    <xf numFmtId="0" fontId="99" fillId="3" borderId="32" xfId="0" applyFont="1" applyFill="1" applyBorder="1" applyAlignment="1">
      <alignment horizontal="center"/>
    </xf>
    <xf numFmtId="4" fontId="99" fillId="3" borderId="32" xfId="0" applyNumberFormat="1" applyFont="1" applyFill="1" applyBorder="1" applyAlignment="1"/>
    <xf numFmtId="4" fontId="99" fillId="3" borderId="32" xfId="0" applyNumberFormat="1" applyFont="1" applyFill="1" applyBorder="1" applyAlignment="1">
      <alignment horizontal="center"/>
    </xf>
    <xf numFmtId="0" fontId="99" fillId="0" borderId="0" xfId="0" applyFont="1"/>
    <xf numFmtId="0" fontId="93" fillId="0" borderId="32" xfId="0" applyFont="1" applyBorder="1" applyAlignment="1">
      <alignment horizontal="center"/>
    </xf>
    <xf numFmtId="14" fontId="93" fillId="0" borderId="32" xfId="0" applyNumberFormat="1" applyFont="1" applyBorder="1" applyAlignment="1">
      <alignment horizontal="center"/>
    </xf>
    <xf numFmtId="4" fontId="93" fillId="0" borderId="32" xfId="0" applyNumberFormat="1" applyFont="1" applyBorder="1" applyAlignment="1">
      <alignment horizontal="right"/>
    </xf>
    <xf numFmtId="4" fontId="99" fillId="0" borderId="32" xfId="0" applyNumberFormat="1" applyFont="1" applyBorder="1"/>
    <xf numFmtId="0" fontId="93" fillId="0" borderId="32" xfId="0" applyFont="1" applyBorder="1"/>
    <xf numFmtId="0" fontId="93" fillId="0" borderId="32" xfId="0" applyFont="1" applyBorder="1" applyAlignment="1">
      <alignment horizontal="left"/>
    </xf>
    <xf numFmtId="4" fontId="93" fillId="0" borderId="32" xfId="0" applyNumberFormat="1" applyFont="1" applyBorder="1"/>
    <xf numFmtId="4" fontId="93" fillId="0" borderId="32" xfId="0" applyNumberFormat="1" applyFont="1" applyBorder="1" applyAlignment="1">
      <alignment horizontal="left"/>
    </xf>
    <xf numFmtId="4" fontId="99" fillId="0" borderId="32" xfId="0" applyNumberFormat="1" applyFont="1" applyBorder="1" applyAlignment="1">
      <alignment horizontal="right"/>
    </xf>
    <xf numFmtId="0" fontId="99" fillId="0" borderId="32" xfId="0" applyFont="1" applyBorder="1" applyAlignment="1">
      <alignment horizontal="right"/>
    </xf>
    <xf numFmtId="0" fontId="99" fillId="0" borderId="32" xfId="0" applyFont="1" applyBorder="1" applyAlignment="1">
      <alignment horizontal="left"/>
    </xf>
    <xf numFmtId="164" fontId="99" fillId="0" borderId="32" xfId="0" applyNumberFormat="1" applyFont="1" applyBorder="1" applyAlignment="1">
      <alignment horizontal="left"/>
    </xf>
    <xf numFmtId="4" fontId="99" fillId="0" borderId="32" xfId="0" applyNumberFormat="1" applyFont="1" applyBorder="1" applyAlignment="1">
      <alignment horizontal="left"/>
    </xf>
    <xf numFmtId="164" fontId="93" fillId="0" borderId="32" xfId="0" applyNumberFormat="1" applyFont="1" applyBorder="1" applyAlignment="1">
      <alignment horizontal="left"/>
    </xf>
    <xf numFmtId="0" fontId="99" fillId="0" borderId="32" xfId="0" applyFont="1" applyBorder="1" applyAlignment="1">
      <alignment horizontal="center"/>
    </xf>
    <xf numFmtId="14" fontId="99" fillId="0" borderId="32" xfId="0" applyNumberFormat="1" applyFont="1" applyBorder="1" applyAlignment="1">
      <alignment horizontal="center"/>
    </xf>
    <xf numFmtId="0" fontId="99" fillId="0" borderId="32" xfId="0" applyFont="1" applyBorder="1"/>
    <xf numFmtId="0" fontId="93" fillId="0" borderId="0" xfId="0" applyFont="1" applyAlignment="1">
      <alignment horizontal="left"/>
    </xf>
    <xf numFmtId="14" fontId="93" fillId="0" borderId="32" xfId="0" applyNumberFormat="1" applyFont="1" applyBorder="1" applyAlignment="1">
      <alignment horizontal="left"/>
    </xf>
    <xf numFmtId="0" fontId="99" fillId="0" borderId="0" xfId="0" applyFont="1" applyAlignment="1">
      <alignment horizontal="left"/>
    </xf>
    <xf numFmtId="0" fontId="93" fillId="3" borderId="32" xfId="0" applyFont="1" applyFill="1" applyBorder="1" applyAlignment="1">
      <alignment horizontal="center"/>
    </xf>
    <xf numFmtId="4" fontId="99" fillId="3" borderId="32" xfId="0" applyNumberFormat="1" applyFont="1" applyFill="1" applyBorder="1"/>
    <xf numFmtId="0" fontId="99" fillId="3" borderId="32" xfId="0" applyFont="1" applyFill="1" applyBorder="1" applyAlignment="1">
      <alignment horizontal="right"/>
    </xf>
    <xf numFmtId="0" fontId="93" fillId="3" borderId="32" xfId="0" applyFont="1" applyFill="1" applyBorder="1"/>
    <xf numFmtId="0" fontId="93" fillId="0" borderId="0" xfId="0" applyFont="1" applyAlignment="1">
      <alignment horizontal="left"/>
    </xf>
    <xf numFmtId="0" fontId="93" fillId="0" borderId="0" xfId="0" applyFont="1" applyAlignment="1"/>
  </cellXfs>
  <cellStyles count="6">
    <cellStyle name="Excel Built-in Normal 1" xfId="4"/>
    <cellStyle name="normální" xfId="0" builtinId="0"/>
    <cellStyle name="normální 2" xfId="1"/>
    <cellStyle name="normální 3" xfId="2"/>
    <cellStyle name="normální_Rezerva 2004 ORJ 110 - k 31102004" xfId="5"/>
    <cellStyle name="pro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2" zoomScaleNormal="100" workbookViewId="0">
      <selection activeCell="E27" sqref="E27"/>
    </sheetView>
  </sheetViews>
  <sheetFormatPr defaultRowHeight="12.75"/>
  <cols>
    <col min="1" max="1" width="4.7109375" customWidth="1"/>
    <col min="2" max="2" width="26.85546875" customWidth="1"/>
    <col min="3" max="5" width="23.7109375" customWidth="1"/>
    <col min="257" max="257" width="4.7109375" customWidth="1"/>
    <col min="258" max="258" width="26.85546875" customWidth="1"/>
    <col min="259" max="261" width="23.7109375" customWidth="1"/>
    <col min="513" max="513" width="4.7109375" customWidth="1"/>
    <col min="514" max="514" width="26.85546875" customWidth="1"/>
    <col min="515" max="517" width="23.7109375" customWidth="1"/>
    <col min="769" max="769" width="4.7109375" customWidth="1"/>
    <col min="770" max="770" width="26.85546875" customWidth="1"/>
    <col min="771" max="773" width="23.7109375" customWidth="1"/>
    <col min="1025" max="1025" width="4.7109375" customWidth="1"/>
    <col min="1026" max="1026" width="26.85546875" customWidth="1"/>
    <col min="1027" max="1029" width="23.7109375" customWidth="1"/>
    <col min="1281" max="1281" width="4.7109375" customWidth="1"/>
    <col min="1282" max="1282" width="26.85546875" customWidth="1"/>
    <col min="1283" max="1285" width="23.7109375" customWidth="1"/>
    <col min="1537" max="1537" width="4.7109375" customWidth="1"/>
    <col min="1538" max="1538" width="26.85546875" customWidth="1"/>
    <col min="1539" max="1541" width="23.7109375" customWidth="1"/>
    <col min="1793" max="1793" width="4.7109375" customWidth="1"/>
    <col min="1794" max="1794" width="26.85546875" customWidth="1"/>
    <col min="1795" max="1797" width="23.7109375" customWidth="1"/>
    <col min="2049" max="2049" width="4.7109375" customWidth="1"/>
    <col min="2050" max="2050" width="26.85546875" customWidth="1"/>
    <col min="2051" max="2053" width="23.7109375" customWidth="1"/>
    <col min="2305" max="2305" width="4.7109375" customWidth="1"/>
    <col min="2306" max="2306" width="26.85546875" customWidth="1"/>
    <col min="2307" max="2309" width="23.7109375" customWidth="1"/>
    <col min="2561" max="2561" width="4.7109375" customWidth="1"/>
    <col min="2562" max="2562" width="26.85546875" customWidth="1"/>
    <col min="2563" max="2565" width="23.7109375" customWidth="1"/>
    <col min="2817" max="2817" width="4.7109375" customWidth="1"/>
    <col min="2818" max="2818" width="26.85546875" customWidth="1"/>
    <col min="2819" max="2821" width="23.7109375" customWidth="1"/>
    <col min="3073" max="3073" width="4.7109375" customWidth="1"/>
    <col min="3074" max="3074" width="26.85546875" customWidth="1"/>
    <col min="3075" max="3077" width="23.7109375" customWidth="1"/>
    <col min="3329" max="3329" width="4.7109375" customWidth="1"/>
    <col min="3330" max="3330" width="26.85546875" customWidth="1"/>
    <col min="3331" max="3333" width="23.7109375" customWidth="1"/>
    <col min="3585" max="3585" width="4.7109375" customWidth="1"/>
    <col min="3586" max="3586" width="26.85546875" customWidth="1"/>
    <col min="3587" max="3589" width="23.7109375" customWidth="1"/>
    <col min="3841" max="3841" width="4.7109375" customWidth="1"/>
    <col min="3842" max="3842" width="26.85546875" customWidth="1"/>
    <col min="3843" max="3845" width="23.7109375" customWidth="1"/>
    <col min="4097" max="4097" width="4.7109375" customWidth="1"/>
    <col min="4098" max="4098" width="26.85546875" customWidth="1"/>
    <col min="4099" max="4101" width="23.7109375" customWidth="1"/>
    <col min="4353" max="4353" width="4.7109375" customWidth="1"/>
    <col min="4354" max="4354" width="26.85546875" customWidth="1"/>
    <col min="4355" max="4357" width="23.7109375" customWidth="1"/>
    <col min="4609" max="4609" width="4.7109375" customWidth="1"/>
    <col min="4610" max="4610" width="26.85546875" customWidth="1"/>
    <col min="4611" max="4613" width="23.7109375" customWidth="1"/>
    <col min="4865" max="4865" width="4.7109375" customWidth="1"/>
    <col min="4866" max="4866" width="26.85546875" customWidth="1"/>
    <col min="4867" max="4869" width="23.7109375" customWidth="1"/>
    <col min="5121" max="5121" width="4.7109375" customWidth="1"/>
    <col min="5122" max="5122" width="26.85546875" customWidth="1"/>
    <col min="5123" max="5125" width="23.7109375" customWidth="1"/>
    <col min="5377" max="5377" width="4.7109375" customWidth="1"/>
    <col min="5378" max="5378" width="26.85546875" customWidth="1"/>
    <col min="5379" max="5381" width="23.7109375" customWidth="1"/>
    <col min="5633" max="5633" width="4.7109375" customWidth="1"/>
    <col min="5634" max="5634" width="26.85546875" customWidth="1"/>
    <col min="5635" max="5637" width="23.7109375" customWidth="1"/>
    <col min="5889" max="5889" width="4.7109375" customWidth="1"/>
    <col min="5890" max="5890" width="26.85546875" customWidth="1"/>
    <col min="5891" max="5893" width="23.7109375" customWidth="1"/>
    <col min="6145" max="6145" width="4.7109375" customWidth="1"/>
    <col min="6146" max="6146" width="26.85546875" customWidth="1"/>
    <col min="6147" max="6149" width="23.7109375" customWidth="1"/>
    <col min="6401" max="6401" width="4.7109375" customWidth="1"/>
    <col min="6402" max="6402" width="26.85546875" customWidth="1"/>
    <col min="6403" max="6405" width="23.7109375" customWidth="1"/>
    <col min="6657" max="6657" width="4.7109375" customWidth="1"/>
    <col min="6658" max="6658" width="26.85546875" customWidth="1"/>
    <col min="6659" max="6661" width="23.7109375" customWidth="1"/>
    <col min="6913" max="6913" width="4.7109375" customWidth="1"/>
    <col min="6914" max="6914" width="26.85546875" customWidth="1"/>
    <col min="6915" max="6917" width="23.7109375" customWidth="1"/>
    <col min="7169" max="7169" width="4.7109375" customWidth="1"/>
    <col min="7170" max="7170" width="26.85546875" customWidth="1"/>
    <col min="7171" max="7173" width="23.7109375" customWidth="1"/>
    <col min="7425" max="7425" width="4.7109375" customWidth="1"/>
    <col min="7426" max="7426" width="26.85546875" customWidth="1"/>
    <col min="7427" max="7429" width="23.7109375" customWidth="1"/>
    <col min="7681" max="7681" width="4.7109375" customWidth="1"/>
    <col min="7682" max="7682" width="26.85546875" customWidth="1"/>
    <col min="7683" max="7685" width="23.7109375" customWidth="1"/>
    <col min="7937" max="7937" width="4.7109375" customWidth="1"/>
    <col min="7938" max="7938" width="26.85546875" customWidth="1"/>
    <col min="7939" max="7941" width="23.7109375" customWidth="1"/>
    <col min="8193" max="8193" width="4.7109375" customWidth="1"/>
    <col min="8194" max="8194" width="26.85546875" customWidth="1"/>
    <col min="8195" max="8197" width="23.7109375" customWidth="1"/>
    <col min="8449" max="8449" width="4.7109375" customWidth="1"/>
    <col min="8450" max="8450" width="26.85546875" customWidth="1"/>
    <col min="8451" max="8453" width="23.7109375" customWidth="1"/>
    <col min="8705" max="8705" width="4.7109375" customWidth="1"/>
    <col min="8706" max="8706" width="26.85546875" customWidth="1"/>
    <col min="8707" max="8709" width="23.7109375" customWidth="1"/>
    <col min="8961" max="8961" width="4.7109375" customWidth="1"/>
    <col min="8962" max="8962" width="26.85546875" customWidth="1"/>
    <col min="8963" max="8965" width="23.7109375" customWidth="1"/>
    <col min="9217" max="9217" width="4.7109375" customWidth="1"/>
    <col min="9218" max="9218" width="26.85546875" customWidth="1"/>
    <col min="9219" max="9221" width="23.7109375" customWidth="1"/>
    <col min="9473" max="9473" width="4.7109375" customWidth="1"/>
    <col min="9474" max="9474" width="26.85546875" customWidth="1"/>
    <col min="9475" max="9477" width="23.7109375" customWidth="1"/>
    <col min="9729" max="9729" width="4.7109375" customWidth="1"/>
    <col min="9730" max="9730" width="26.85546875" customWidth="1"/>
    <col min="9731" max="9733" width="23.7109375" customWidth="1"/>
    <col min="9985" max="9985" width="4.7109375" customWidth="1"/>
    <col min="9986" max="9986" width="26.85546875" customWidth="1"/>
    <col min="9987" max="9989" width="23.7109375" customWidth="1"/>
    <col min="10241" max="10241" width="4.7109375" customWidth="1"/>
    <col min="10242" max="10242" width="26.85546875" customWidth="1"/>
    <col min="10243" max="10245" width="23.7109375" customWidth="1"/>
    <col min="10497" max="10497" width="4.7109375" customWidth="1"/>
    <col min="10498" max="10498" width="26.85546875" customWidth="1"/>
    <col min="10499" max="10501" width="23.7109375" customWidth="1"/>
    <col min="10753" max="10753" width="4.7109375" customWidth="1"/>
    <col min="10754" max="10754" width="26.85546875" customWidth="1"/>
    <col min="10755" max="10757" width="23.7109375" customWidth="1"/>
    <col min="11009" max="11009" width="4.7109375" customWidth="1"/>
    <col min="11010" max="11010" width="26.85546875" customWidth="1"/>
    <col min="11011" max="11013" width="23.7109375" customWidth="1"/>
    <col min="11265" max="11265" width="4.7109375" customWidth="1"/>
    <col min="11266" max="11266" width="26.85546875" customWidth="1"/>
    <col min="11267" max="11269" width="23.7109375" customWidth="1"/>
    <col min="11521" max="11521" width="4.7109375" customWidth="1"/>
    <col min="11522" max="11522" width="26.85546875" customWidth="1"/>
    <col min="11523" max="11525" width="23.7109375" customWidth="1"/>
    <col min="11777" max="11777" width="4.7109375" customWidth="1"/>
    <col min="11778" max="11778" width="26.85546875" customWidth="1"/>
    <col min="11779" max="11781" width="23.7109375" customWidth="1"/>
    <col min="12033" max="12033" width="4.7109375" customWidth="1"/>
    <col min="12034" max="12034" width="26.85546875" customWidth="1"/>
    <col min="12035" max="12037" width="23.7109375" customWidth="1"/>
    <col min="12289" max="12289" width="4.7109375" customWidth="1"/>
    <col min="12290" max="12290" width="26.85546875" customWidth="1"/>
    <col min="12291" max="12293" width="23.7109375" customWidth="1"/>
    <col min="12545" max="12545" width="4.7109375" customWidth="1"/>
    <col min="12546" max="12546" width="26.85546875" customWidth="1"/>
    <col min="12547" max="12549" width="23.7109375" customWidth="1"/>
    <col min="12801" max="12801" width="4.7109375" customWidth="1"/>
    <col min="12802" max="12802" width="26.85546875" customWidth="1"/>
    <col min="12803" max="12805" width="23.7109375" customWidth="1"/>
    <col min="13057" max="13057" width="4.7109375" customWidth="1"/>
    <col min="13058" max="13058" width="26.85546875" customWidth="1"/>
    <col min="13059" max="13061" width="23.7109375" customWidth="1"/>
    <col min="13313" max="13313" width="4.7109375" customWidth="1"/>
    <col min="13314" max="13314" width="26.85546875" customWidth="1"/>
    <col min="13315" max="13317" width="23.7109375" customWidth="1"/>
    <col min="13569" max="13569" width="4.7109375" customWidth="1"/>
    <col min="13570" max="13570" width="26.85546875" customWidth="1"/>
    <col min="13571" max="13573" width="23.7109375" customWidth="1"/>
    <col min="13825" max="13825" width="4.7109375" customWidth="1"/>
    <col min="13826" max="13826" width="26.85546875" customWidth="1"/>
    <col min="13827" max="13829" width="23.7109375" customWidth="1"/>
    <col min="14081" max="14081" width="4.7109375" customWidth="1"/>
    <col min="14082" max="14082" width="26.85546875" customWidth="1"/>
    <col min="14083" max="14085" width="23.7109375" customWidth="1"/>
    <col min="14337" max="14337" width="4.7109375" customWidth="1"/>
    <col min="14338" max="14338" width="26.85546875" customWidth="1"/>
    <col min="14339" max="14341" width="23.7109375" customWidth="1"/>
    <col min="14593" max="14593" width="4.7109375" customWidth="1"/>
    <col min="14594" max="14594" width="26.85546875" customWidth="1"/>
    <col min="14595" max="14597" width="23.7109375" customWidth="1"/>
    <col min="14849" max="14849" width="4.7109375" customWidth="1"/>
    <col min="14850" max="14850" width="26.85546875" customWidth="1"/>
    <col min="14851" max="14853" width="23.7109375" customWidth="1"/>
    <col min="15105" max="15105" width="4.7109375" customWidth="1"/>
    <col min="15106" max="15106" width="26.85546875" customWidth="1"/>
    <col min="15107" max="15109" width="23.7109375" customWidth="1"/>
    <col min="15361" max="15361" width="4.7109375" customWidth="1"/>
    <col min="15362" max="15362" width="26.85546875" customWidth="1"/>
    <col min="15363" max="15365" width="23.7109375" customWidth="1"/>
    <col min="15617" max="15617" width="4.7109375" customWidth="1"/>
    <col min="15618" max="15618" width="26.85546875" customWidth="1"/>
    <col min="15619" max="15621" width="23.7109375" customWidth="1"/>
    <col min="15873" max="15873" width="4.7109375" customWidth="1"/>
    <col min="15874" max="15874" width="26.85546875" customWidth="1"/>
    <col min="15875" max="15877" width="23.7109375" customWidth="1"/>
    <col min="16129" max="16129" width="4.7109375" customWidth="1"/>
    <col min="16130" max="16130" width="26.85546875" customWidth="1"/>
    <col min="16131" max="16133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909" t="s">
        <v>3</v>
      </c>
      <c r="B6" s="910"/>
      <c r="C6" s="911"/>
      <c r="D6" s="911"/>
      <c r="E6" s="911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912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913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12</v>
      </c>
      <c r="C11" s="14">
        <v>322680</v>
      </c>
      <c r="D11" s="14">
        <v>321551</v>
      </c>
      <c r="E11" s="14">
        <v>171467.6</v>
      </c>
      <c r="F11" s="15">
        <f>(E11/D11)*100</f>
        <v>53.325164592863963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13</v>
      </c>
      <c r="C12" s="17">
        <v>56786</v>
      </c>
      <c r="D12" s="17">
        <v>58127</v>
      </c>
      <c r="E12" s="17">
        <v>34379.699999999997</v>
      </c>
      <c r="F12" s="18">
        <f>(E12/D12)*100</f>
        <v>59.145835842207575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14</v>
      </c>
      <c r="C13" s="17">
        <v>15251</v>
      </c>
      <c r="D13" s="17">
        <v>14844</v>
      </c>
      <c r="E13" s="17">
        <v>2129.3000000000002</v>
      </c>
      <c r="F13" s="18">
        <f>(E13/D13)*100</f>
        <v>14.344516302883321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15</v>
      </c>
      <c r="C14" s="17">
        <v>40120</v>
      </c>
      <c r="D14" s="17">
        <v>65381.599999999999</v>
      </c>
      <c r="E14" s="17">
        <f>260131.2-208537.4</f>
        <v>51593.800000000017</v>
      </c>
      <c r="F14" s="18">
        <f>(E14/D14)*100</f>
        <v>78.911803932604911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16</v>
      </c>
      <c r="C15" s="21">
        <f>SUM(C11:C14)</f>
        <v>434837</v>
      </c>
      <c r="D15" s="21">
        <f>SUM(D11:D14)</f>
        <v>459903.6</v>
      </c>
      <c r="E15" s="21">
        <f>SUM(E11:E14)</f>
        <v>259570.4</v>
      </c>
      <c r="F15" s="22">
        <f>(E15/D15)*100</f>
        <v>56.440175723782119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17</v>
      </c>
      <c r="C17" s="17">
        <v>412223</v>
      </c>
      <c r="D17" s="17">
        <v>447390.3</v>
      </c>
      <c r="E17" s="17">
        <f>437845.1-208537.4</f>
        <v>229307.69999999998</v>
      </c>
      <c r="F17" s="18">
        <f>(E17/D17)*100</f>
        <v>51.254508647147688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>
      <c r="A18" s="10"/>
      <c r="B18" s="19" t="s">
        <v>18</v>
      </c>
      <c r="C18" s="17">
        <v>73540</v>
      </c>
      <c r="D18" s="17">
        <v>78239.5</v>
      </c>
      <c r="E18" s="17">
        <v>7005.4</v>
      </c>
      <c r="F18" s="18">
        <f>(E18/D18)*100</f>
        <v>8.9537893263632817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19</v>
      </c>
      <c r="C19" s="21">
        <f>SUM(C17:C18)</f>
        <v>485763</v>
      </c>
      <c r="D19" s="21">
        <f>SUM(D17:D18)</f>
        <v>525629.80000000005</v>
      </c>
      <c r="E19" s="21">
        <f>SUM(E17:E18)</f>
        <v>236313.09999999998</v>
      </c>
      <c r="F19" s="22">
        <f>(E19/D19)*100</f>
        <v>44.958086470744227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30" t="s">
        <v>21</v>
      </c>
      <c r="C22" s="33"/>
      <c r="D22" s="33"/>
      <c r="E22" s="33">
        <v>23257.3</v>
      </c>
      <c r="F22" s="34"/>
    </row>
    <row r="23" spans="1:213" ht="15" customHeight="1" thickBot="1">
      <c r="B23" s="35" t="s">
        <v>22</v>
      </c>
      <c r="C23" s="36">
        <v>50926</v>
      </c>
      <c r="D23" s="36">
        <v>65726.2</v>
      </c>
      <c r="E23" s="36"/>
      <c r="F23" s="37"/>
    </row>
    <row r="26" spans="1:213">
      <c r="B26" s="38" t="s">
        <v>23</v>
      </c>
    </row>
    <row r="27" spans="1:213">
      <c r="B27" s="38" t="s">
        <v>24</v>
      </c>
      <c r="C27" s="38"/>
      <c r="D27" s="38"/>
      <c r="E27" s="38"/>
    </row>
    <row r="28" spans="1:213" ht="15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57"/>
  <sheetViews>
    <sheetView workbookViewId="0">
      <selection activeCell="L9" sqref="L9"/>
    </sheetView>
  </sheetViews>
  <sheetFormatPr defaultRowHeight="12.75"/>
  <cols>
    <col min="1" max="1" width="34.5703125" style="928" customWidth="1"/>
    <col min="2" max="2" width="12.85546875" style="928" hidden="1" customWidth="1"/>
    <col min="3" max="3" width="6.28515625" style="931" customWidth="1"/>
    <col min="4" max="6" width="12.85546875" style="928" hidden="1" customWidth="1"/>
    <col min="7" max="11" width="12.85546875" style="932" hidden="1" customWidth="1"/>
    <col min="12" max="12" width="9.5703125" style="932" customWidth="1"/>
    <col min="13" max="13" width="9.85546875" style="932" customWidth="1"/>
    <col min="14" max="14" width="8.42578125" style="932" customWidth="1"/>
    <col min="15" max="15" width="8.28515625" style="932" customWidth="1"/>
    <col min="16" max="16" width="7.42578125" style="932" customWidth="1"/>
    <col min="17" max="17" width="9.140625" style="932" customWidth="1"/>
    <col min="18" max="18" width="8.7109375" style="928" customWidth="1"/>
    <col min="19" max="19" width="8.28515625" style="928" customWidth="1"/>
    <col min="20" max="20" width="3.85546875" style="928" customWidth="1"/>
    <col min="21" max="21" width="9.140625" style="934" customWidth="1"/>
    <col min="22" max="22" width="9.140625" style="928" customWidth="1"/>
    <col min="23" max="23" width="10.140625" style="928" customWidth="1"/>
    <col min="24" max="1024" width="9.42578125" style="928" customWidth="1"/>
  </cols>
  <sheetData>
    <row r="1" spans="1:1024" s="440" customFormat="1" ht="15.75">
      <c r="A1" s="1102" t="s">
        <v>624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1102"/>
      <c r="X1" s="1103"/>
      <c r="Y1" s="1103"/>
      <c r="Z1" s="1103"/>
      <c r="AA1" s="1103"/>
      <c r="AB1" s="1103"/>
      <c r="AC1" s="1103"/>
      <c r="AD1" s="1103"/>
      <c r="AE1" s="1103"/>
      <c r="AF1" s="1103"/>
      <c r="AG1" s="1103"/>
      <c r="AH1" s="1103"/>
      <c r="AI1" s="1103"/>
      <c r="AJ1" s="1103"/>
      <c r="AK1" s="1103"/>
      <c r="AL1" s="1103"/>
      <c r="AM1" s="1103"/>
      <c r="AN1" s="1103"/>
      <c r="AO1" s="1103"/>
      <c r="AP1" s="1103"/>
      <c r="AQ1" s="1103"/>
      <c r="AR1" s="1103"/>
      <c r="AS1" s="1103"/>
      <c r="AT1" s="1103"/>
      <c r="AU1" s="1103"/>
      <c r="AV1" s="1103"/>
      <c r="AW1" s="1103"/>
      <c r="AX1" s="1103"/>
      <c r="AY1" s="1103"/>
      <c r="AZ1" s="1103"/>
      <c r="BA1" s="1103"/>
      <c r="BB1" s="1103"/>
      <c r="BC1" s="1103"/>
      <c r="BD1" s="1103"/>
      <c r="BE1" s="1103"/>
      <c r="BF1" s="1103"/>
      <c r="BG1" s="1103"/>
      <c r="BH1" s="1103"/>
      <c r="BI1" s="1103"/>
      <c r="BJ1" s="1103"/>
      <c r="BK1" s="1103"/>
      <c r="BL1" s="1103"/>
      <c r="BM1" s="1103"/>
      <c r="BN1" s="1103"/>
      <c r="BO1" s="1103"/>
      <c r="BP1" s="1103"/>
      <c r="BQ1" s="1103"/>
      <c r="BR1" s="1103"/>
      <c r="BS1" s="1103"/>
      <c r="BT1" s="1103"/>
      <c r="BU1" s="1103"/>
      <c r="BV1" s="1103"/>
      <c r="BW1" s="1103"/>
      <c r="BX1" s="1103"/>
      <c r="BY1" s="1103"/>
      <c r="BZ1" s="1103"/>
      <c r="CA1" s="1103"/>
      <c r="CB1" s="1103"/>
      <c r="CC1" s="1103"/>
      <c r="CD1" s="1103"/>
      <c r="CE1" s="1103"/>
      <c r="CF1" s="1103"/>
      <c r="CG1" s="1103"/>
      <c r="CH1" s="1103"/>
      <c r="CI1" s="1103"/>
      <c r="CJ1" s="1103"/>
      <c r="CK1" s="1103"/>
      <c r="CL1" s="1103"/>
      <c r="CM1" s="1103"/>
      <c r="CN1" s="1103"/>
      <c r="CO1" s="1103"/>
      <c r="CP1" s="1103"/>
      <c r="CQ1" s="1103"/>
      <c r="CR1" s="1103"/>
      <c r="CS1" s="1103"/>
      <c r="CT1" s="1103"/>
      <c r="CU1" s="1103"/>
      <c r="CV1" s="1103"/>
      <c r="CW1" s="1103"/>
      <c r="CX1" s="1103"/>
      <c r="CY1" s="1103"/>
      <c r="CZ1" s="1103"/>
      <c r="DA1" s="1103"/>
      <c r="DB1" s="1103"/>
      <c r="DC1" s="1103"/>
      <c r="DD1" s="1103"/>
      <c r="DE1" s="1103"/>
      <c r="DF1" s="1103"/>
      <c r="DG1" s="1103"/>
      <c r="DH1" s="1103"/>
      <c r="DI1" s="1103"/>
      <c r="DJ1" s="1103"/>
      <c r="DK1" s="1103"/>
      <c r="DL1" s="1103"/>
      <c r="DM1" s="1103"/>
      <c r="DN1" s="1103"/>
      <c r="DO1" s="1103"/>
      <c r="DP1" s="1103"/>
      <c r="DQ1" s="1103"/>
      <c r="DR1" s="1103"/>
      <c r="DS1" s="1103"/>
      <c r="DT1" s="1103"/>
      <c r="DU1" s="1103"/>
      <c r="DV1" s="1103"/>
      <c r="DW1" s="1103"/>
      <c r="DX1" s="1103"/>
      <c r="DY1" s="1103"/>
      <c r="DZ1" s="1103"/>
      <c r="EA1" s="1103"/>
      <c r="EB1" s="1103"/>
      <c r="EC1" s="1103"/>
      <c r="ED1" s="1103"/>
      <c r="EE1" s="1103"/>
      <c r="EF1" s="1103"/>
      <c r="EG1" s="1103"/>
      <c r="EH1" s="1103"/>
      <c r="EI1" s="1103"/>
      <c r="EJ1" s="1103"/>
      <c r="EK1" s="1103"/>
      <c r="EL1" s="1103"/>
      <c r="EM1" s="1103"/>
      <c r="EN1" s="1103"/>
      <c r="EO1" s="1103"/>
      <c r="EP1" s="1103"/>
      <c r="EQ1" s="1103"/>
      <c r="ER1" s="1103"/>
      <c r="ES1" s="1103"/>
      <c r="ET1" s="1103"/>
      <c r="EU1" s="1103"/>
      <c r="EV1" s="1103"/>
      <c r="EW1" s="1103"/>
      <c r="EX1" s="1103"/>
      <c r="EY1" s="1103"/>
      <c r="EZ1" s="1103"/>
      <c r="FA1" s="1103"/>
      <c r="FB1" s="1103"/>
      <c r="FC1" s="1103"/>
      <c r="FD1" s="1103"/>
      <c r="FE1" s="1103"/>
      <c r="FF1" s="1103"/>
      <c r="FG1" s="1103"/>
      <c r="FH1" s="1103"/>
      <c r="FI1" s="1103"/>
      <c r="FJ1" s="1103"/>
      <c r="FK1" s="1103"/>
      <c r="FL1" s="1103"/>
      <c r="FM1" s="1103"/>
      <c r="FN1" s="1103"/>
      <c r="FO1" s="1103"/>
      <c r="FP1" s="1103"/>
      <c r="FQ1" s="1103"/>
      <c r="FR1" s="1103"/>
      <c r="FS1" s="1103"/>
      <c r="FT1" s="1103"/>
      <c r="FU1" s="1103"/>
      <c r="FV1" s="1103"/>
      <c r="FW1" s="1103"/>
      <c r="FX1" s="1103"/>
      <c r="FY1" s="1103"/>
      <c r="FZ1" s="1103"/>
      <c r="GA1" s="1103"/>
      <c r="GB1" s="1103"/>
      <c r="GC1" s="1103"/>
      <c r="GD1" s="1103"/>
      <c r="GE1" s="1103"/>
      <c r="GF1" s="1103"/>
      <c r="GG1" s="1103"/>
      <c r="GH1" s="1103"/>
      <c r="GI1" s="1103"/>
      <c r="GJ1" s="1103"/>
      <c r="GK1" s="1103"/>
      <c r="GL1" s="1103"/>
      <c r="GM1" s="1103"/>
      <c r="GN1" s="1103"/>
      <c r="GO1" s="1103"/>
      <c r="GP1" s="1103"/>
      <c r="GQ1" s="1103"/>
      <c r="GR1" s="1103"/>
      <c r="GS1" s="1103"/>
      <c r="GT1" s="1103"/>
      <c r="GU1" s="1103"/>
      <c r="GV1" s="1103"/>
      <c r="GW1" s="1103"/>
      <c r="GX1" s="1103"/>
      <c r="GY1" s="1103"/>
      <c r="GZ1" s="1103"/>
      <c r="HA1" s="1103"/>
      <c r="HB1" s="1103"/>
      <c r="HC1" s="1103"/>
      <c r="HD1" s="1103"/>
      <c r="HE1" s="1103"/>
      <c r="HF1" s="1103"/>
      <c r="HG1" s="1103"/>
      <c r="HH1" s="1103"/>
      <c r="HI1" s="1103"/>
      <c r="HJ1" s="1103"/>
      <c r="HK1" s="1103"/>
      <c r="HL1" s="1103"/>
      <c r="HM1" s="1103"/>
      <c r="HN1" s="1103"/>
      <c r="HO1" s="1103"/>
      <c r="HP1" s="1103"/>
      <c r="HQ1" s="1103"/>
      <c r="HR1" s="1103"/>
      <c r="HS1" s="1103"/>
      <c r="HT1" s="1103"/>
      <c r="HU1" s="1103"/>
      <c r="HV1" s="1103"/>
      <c r="HW1" s="1103"/>
      <c r="HX1" s="1103"/>
      <c r="HY1" s="1103"/>
      <c r="HZ1" s="1103"/>
      <c r="IA1" s="1103"/>
      <c r="IB1" s="1103"/>
      <c r="IC1" s="1103"/>
      <c r="ID1" s="1103"/>
      <c r="IE1" s="1103"/>
      <c r="IF1" s="1103"/>
      <c r="IG1" s="1103"/>
      <c r="IH1" s="1103"/>
      <c r="II1" s="1103"/>
      <c r="IJ1" s="1103"/>
      <c r="IK1" s="1103"/>
      <c r="IL1" s="1103"/>
      <c r="IM1" s="1103"/>
      <c r="IN1" s="1103"/>
      <c r="IO1" s="1103"/>
      <c r="IP1" s="1103"/>
      <c r="IQ1" s="1103"/>
      <c r="IR1" s="1103"/>
      <c r="IS1" s="1103"/>
      <c r="IT1" s="1103"/>
      <c r="IU1" s="1103"/>
      <c r="IV1" s="1103"/>
      <c r="IW1" s="1103"/>
      <c r="IX1" s="1103"/>
      <c r="IY1" s="1103"/>
      <c r="IZ1" s="1103"/>
      <c r="JA1" s="1103"/>
      <c r="JB1" s="1103"/>
      <c r="JC1" s="1103"/>
      <c r="JD1" s="1103"/>
      <c r="JE1" s="1103"/>
      <c r="JF1" s="1103"/>
      <c r="JG1" s="1103"/>
      <c r="JH1" s="1103"/>
      <c r="JI1" s="1103"/>
      <c r="JJ1" s="1103"/>
      <c r="JK1" s="1103"/>
      <c r="JL1" s="1103"/>
      <c r="JM1" s="1103"/>
      <c r="JN1" s="1103"/>
      <c r="JO1" s="1103"/>
      <c r="JP1" s="1103"/>
      <c r="JQ1" s="1103"/>
      <c r="JR1" s="1103"/>
      <c r="JS1" s="1103"/>
      <c r="JT1" s="1103"/>
      <c r="JU1" s="1103"/>
      <c r="JV1" s="1103"/>
      <c r="JW1" s="1103"/>
      <c r="JX1" s="1103"/>
      <c r="JY1" s="1103"/>
      <c r="JZ1" s="1103"/>
      <c r="KA1" s="1103"/>
      <c r="KB1" s="1103"/>
      <c r="KC1" s="1103"/>
      <c r="KD1" s="1103"/>
      <c r="KE1" s="1103"/>
      <c r="KF1" s="1103"/>
      <c r="KG1" s="1103"/>
      <c r="KH1" s="1103"/>
      <c r="KI1" s="1103"/>
      <c r="KJ1" s="1103"/>
      <c r="KK1" s="1103"/>
      <c r="KL1" s="1103"/>
      <c r="KM1" s="1103"/>
      <c r="KN1" s="1103"/>
      <c r="KO1" s="1103"/>
      <c r="KP1" s="1103"/>
      <c r="KQ1" s="1103"/>
      <c r="KR1" s="1103"/>
      <c r="KS1" s="1103"/>
      <c r="KT1" s="1103"/>
      <c r="KU1" s="1103"/>
      <c r="KV1" s="1103"/>
      <c r="KW1" s="1103"/>
      <c r="KX1" s="1103"/>
      <c r="KY1" s="1103"/>
      <c r="KZ1" s="1103"/>
      <c r="LA1" s="1103"/>
      <c r="LB1" s="1103"/>
      <c r="LC1" s="1103"/>
      <c r="LD1" s="1103"/>
      <c r="LE1" s="1103"/>
      <c r="LF1" s="1103"/>
      <c r="LG1" s="1103"/>
      <c r="LH1" s="1103"/>
      <c r="LI1" s="1103"/>
      <c r="LJ1" s="1103"/>
      <c r="LK1" s="1103"/>
      <c r="LL1" s="1103"/>
      <c r="LM1" s="1103"/>
      <c r="LN1" s="1103"/>
      <c r="LO1" s="1103"/>
      <c r="LP1" s="1103"/>
      <c r="LQ1" s="1103"/>
      <c r="LR1" s="1103"/>
      <c r="LS1" s="1103"/>
      <c r="LT1" s="1103"/>
      <c r="LU1" s="1103"/>
      <c r="LV1" s="1103"/>
      <c r="LW1" s="1103"/>
      <c r="LX1" s="1103"/>
      <c r="LY1" s="1103"/>
      <c r="LZ1" s="1103"/>
      <c r="MA1" s="1103"/>
      <c r="MB1" s="1103"/>
      <c r="MC1" s="1103"/>
      <c r="MD1" s="1103"/>
      <c r="ME1" s="1103"/>
      <c r="MF1" s="1103"/>
      <c r="MG1" s="1103"/>
      <c r="MH1" s="1103"/>
      <c r="MI1" s="1103"/>
      <c r="MJ1" s="1103"/>
      <c r="MK1" s="1103"/>
      <c r="ML1" s="1103"/>
      <c r="MM1" s="1103"/>
      <c r="MN1" s="1103"/>
      <c r="MO1" s="1103"/>
      <c r="MP1" s="1103"/>
      <c r="MQ1" s="1103"/>
      <c r="MR1" s="1103"/>
      <c r="MS1" s="1103"/>
      <c r="MT1" s="1103"/>
      <c r="MU1" s="1103"/>
      <c r="MV1" s="1103"/>
      <c r="MW1" s="1103"/>
      <c r="MX1" s="1103"/>
      <c r="MY1" s="1103"/>
      <c r="MZ1" s="1103"/>
      <c r="NA1" s="1103"/>
      <c r="NB1" s="1103"/>
      <c r="NC1" s="1103"/>
      <c r="ND1" s="1103"/>
      <c r="NE1" s="1103"/>
      <c r="NF1" s="1103"/>
      <c r="NG1" s="1103"/>
      <c r="NH1" s="1103"/>
      <c r="NI1" s="1103"/>
      <c r="NJ1" s="1103"/>
      <c r="NK1" s="1103"/>
      <c r="NL1" s="1103"/>
      <c r="NM1" s="1103"/>
      <c r="NN1" s="1103"/>
      <c r="NO1" s="1103"/>
      <c r="NP1" s="1103"/>
      <c r="NQ1" s="1103"/>
      <c r="NR1" s="1103"/>
      <c r="NS1" s="1103"/>
      <c r="NT1" s="1103"/>
      <c r="NU1" s="1103"/>
      <c r="NV1" s="1103"/>
      <c r="NW1" s="1103"/>
      <c r="NX1" s="1103"/>
      <c r="NY1" s="1103"/>
      <c r="NZ1" s="1103"/>
      <c r="OA1" s="1103"/>
      <c r="OB1" s="1103"/>
      <c r="OC1" s="1103"/>
      <c r="OD1" s="1103"/>
      <c r="OE1" s="1103"/>
      <c r="OF1" s="1103"/>
      <c r="OG1" s="1103"/>
      <c r="OH1" s="1103"/>
      <c r="OI1" s="1103"/>
      <c r="OJ1" s="1103"/>
      <c r="OK1" s="1103"/>
      <c r="OL1" s="1103"/>
      <c r="OM1" s="1103"/>
      <c r="ON1" s="1103"/>
      <c r="OO1" s="1103"/>
      <c r="OP1" s="1103"/>
      <c r="OQ1" s="1103"/>
      <c r="OR1" s="1103"/>
      <c r="OS1" s="1103"/>
      <c r="OT1" s="1103"/>
      <c r="OU1" s="1103"/>
      <c r="OV1" s="1103"/>
      <c r="OW1" s="1103"/>
      <c r="OX1" s="1103"/>
      <c r="OY1" s="1103"/>
      <c r="OZ1" s="1103"/>
      <c r="PA1" s="1103"/>
      <c r="PB1" s="1103"/>
      <c r="PC1" s="1103"/>
      <c r="PD1" s="1103"/>
      <c r="PE1" s="1103"/>
      <c r="PF1" s="1103"/>
      <c r="PG1" s="1103"/>
      <c r="PH1" s="1103"/>
      <c r="PI1" s="1103"/>
      <c r="PJ1" s="1103"/>
      <c r="PK1" s="1103"/>
      <c r="PL1" s="1103"/>
      <c r="PM1" s="1103"/>
      <c r="PN1" s="1103"/>
      <c r="PO1" s="1103"/>
      <c r="PP1" s="1103"/>
      <c r="PQ1" s="1103"/>
      <c r="PR1" s="1103"/>
      <c r="PS1" s="1103"/>
      <c r="PT1" s="1103"/>
      <c r="PU1" s="1103"/>
      <c r="PV1" s="1103"/>
      <c r="PW1" s="1103"/>
      <c r="PX1" s="1103"/>
      <c r="PY1" s="1103"/>
      <c r="PZ1" s="1103"/>
      <c r="QA1" s="1103"/>
      <c r="QB1" s="1103"/>
      <c r="QC1" s="1103"/>
      <c r="QD1" s="1103"/>
      <c r="QE1" s="1103"/>
      <c r="QF1" s="1103"/>
      <c r="QG1" s="1103"/>
      <c r="QH1" s="1103"/>
      <c r="QI1" s="1103"/>
      <c r="QJ1" s="1103"/>
      <c r="QK1" s="1103"/>
      <c r="QL1" s="1103"/>
      <c r="QM1" s="1103"/>
      <c r="QN1" s="1103"/>
      <c r="QO1" s="1103"/>
      <c r="QP1" s="1103"/>
      <c r="QQ1" s="1103"/>
      <c r="QR1" s="1103"/>
      <c r="QS1" s="1103"/>
      <c r="QT1" s="1103"/>
      <c r="QU1" s="1103"/>
      <c r="QV1" s="1103"/>
      <c r="QW1" s="1103"/>
      <c r="QX1" s="1103"/>
      <c r="QY1" s="1103"/>
      <c r="QZ1" s="1103"/>
      <c r="RA1" s="1103"/>
      <c r="RB1" s="1103"/>
      <c r="RC1" s="1103"/>
      <c r="RD1" s="1103"/>
      <c r="RE1" s="1103"/>
      <c r="RF1" s="1103"/>
      <c r="RG1" s="1103"/>
      <c r="RH1" s="1103"/>
      <c r="RI1" s="1103"/>
      <c r="RJ1" s="1103"/>
      <c r="RK1" s="1103"/>
      <c r="RL1" s="1103"/>
      <c r="RM1" s="1103"/>
      <c r="RN1" s="1103"/>
      <c r="RO1" s="1103"/>
      <c r="RP1" s="1103"/>
      <c r="RQ1" s="1103"/>
      <c r="RR1" s="1103"/>
      <c r="RS1" s="1103"/>
      <c r="RT1" s="1103"/>
      <c r="RU1" s="1103"/>
      <c r="RV1" s="1103"/>
      <c r="RW1" s="1103"/>
      <c r="RX1" s="1103"/>
      <c r="RY1" s="1103"/>
      <c r="RZ1" s="1103"/>
      <c r="SA1" s="1103"/>
      <c r="SB1" s="1103"/>
      <c r="SC1" s="1103"/>
      <c r="SD1" s="1103"/>
      <c r="SE1" s="1103"/>
      <c r="SF1" s="1103"/>
      <c r="SG1" s="1103"/>
      <c r="SH1" s="1103"/>
      <c r="SI1" s="1103"/>
      <c r="SJ1" s="1103"/>
      <c r="SK1" s="1103"/>
      <c r="SL1" s="1103"/>
      <c r="SM1" s="1103"/>
      <c r="SN1" s="1103"/>
      <c r="SO1" s="1103"/>
      <c r="SP1" s="1103"/>
      <c r="SQ1" s="1103"/>
      <c r="SR1" s="1103"/>
      <c r="SS1" s="1103"/>
      <c r="ST1" s="1103"/>
      <c r="SU1" s="1103"/>
      <c r="SV1" s="1103"/>
      <c r="SW1" s="1103"/>
      <c r="SX1" s="1103"/>
      <c r="SY1" s="1103"/>
      <c r="SZ1" s="1103"/>
      <c r="TA1" s="1103"/>
      <c r="TB1" s="1103"/>
      <c r="TC1" s="1103"/>
      <c r="TD1" s="1103"/>
      <c r="TE1" s="1103"/>
      <c r="TF1" s="1103"/>
      <c r="TG1" s="1103"/>
      <c r="TH1" s="1103"/>
      <c r="TI1" s="1103"/>
      <c r="TJ1" s="1103"/>
      <c r="TK1" s="1103"/>
      <c r="TL1" s="1103"/>
      <c r="TM1" s="1103"/>
      <c r="TN1" s="1103"/>
      <c r="TO1" s="1103"/>
      <c r="TP1" s="1103"/>
      <c r="TQ1" s="1103"/>
      <c r="TR1" s="1103"/>
      <c r="TS1" s="1103"/>
      <c r="TT1" s="1103"/>
      <c r="TU1" s="1103"/>
      <c r="TV1" s="1103"/>
      <c r="TW1" s="1103"/>
      <c r="TX1" s="1103"/>
      <c r="TY1" s="1103"/>
      <c r="TZ1" s="1103"/>
      <c r="UA1" s="1103"/>
      <c r="UB1" s="1103"/>
      <c r="UC1" s="1103"/>
      <c r="UD1" s="1103"/>
      <c r="UE1" s="1103"/>
      <c r="UF1" s="1103"/>
      <c r="UG1" s="1103"/>
      <c r="UH1" s="1103"/>
      <c r="UI1" s="1103"/>
      <c r="UJ1" s="1103"/>
      <c r="UK1" s="1103"/>
      <c r="UL1" s="1103"/>
      <c r="UM1" s="1103"/>
      <c r="UN1" s="1103"/>
      <c r="UO1" s="1103"/>
      <c r="UP1" s="1103"/>
      <c r="UQ1" s="1103"/>
      <c r="UR1" s="1103"/>
      <c r="US1" s="1103"/>
      <c r="UT1" s="1103"/>
      <c r="UU1" s="1103"/>
      <c r="UV1" s="1103"/>
      <c r="UW1" s="1103"/>
      <c r="UX1" s="1103"/>
      <c r="UY1" s="1103"/>
      <c r="UZ1" s="1103"/>
      <c r="VA1" s="1103"/>
      <c r="VB1" s="1103"/>
      <c r="VC1" s="1103"/>
      <c r="VD1" s="1103"/>
      <c r="VE1" s="1103"/>
      <c r="VF1" s="1103"/>
      <c r="VG1" s="1103"/>
      <c r="VH1" s="1103"/>
      <c r="VI1" s="1103"/>
      <c r="VJ1" s="1103"/>
      <c r="VK1" s="1103"/>
      <c r="VL1" s="1103"/>
      <c r="VM1" s="1103"/>
      <c r="VN1" s="1103"/>
      <c r="VO1" s="1103"/>
      <c r="VP1" s="1103"/>
      <c r="VQ1" s="1103"/>
      <c r="VR1" s="1103"/>
      <c r="VS1" s="1103"/>
      <c r="VT1" s="1103"/>
      <c r="VU1" s="1103"/>
      <c r="VV1" s="1103"/>
      <c r="VW1" s="1103"/>
      <c r="VX1" s="1103"/>
      <c r="VY1" s="1103"/>
      <c r="VZ1" s="1103"/>
      <c r="WA1" s="1103"/>
      <c r="WB1" s="1103"/>
      <c r="WC1" s="1103"/>
      <c r="WD1" s="1103"/>
      <c r="WE1" s="1103"/>
      <c r="WF1" s="1103"/>
      <c r="WG1" s="1103"/>
      <c r="WH1" s="1103"/>
      <c r="WI1" s="1103"/>
      <c r="WJ1" s="1103"/>
      <c r="WK1" s="1103"/>
      <c r="WL1" s="1103"/>
      <c r="WM1" s="1103"/>
      <c r="WN1" s="1103"/>
      <c r="WO1" s="1103"/>
      <c r="WP1" s="1103"/>
      <c r="WQ1" s="1103"/>
      <c r="WR1" s="1103"/>
      <c r="WS1" s="1103"/>
      <c r="WT1" s="1103"/>
      <c r="WU1" s="1103"/>
      <c r="WV1" s="1103"/>
      <c r="WW1" s="1103"/>
      <c r="WX1" s="1103"/>
      <c r="WY1" s="1103"/>
      <c r="WZ1" s="1103"/>
      <c r="XA1" s="1103"/>
      <c r="XB1" s="1103"/>
      <c r="XC1" s="1103"/>
      <c r="XD1" s="1103"/>
      <c r="XE1" s="1103"/>
      <c r="XF1" s="1103"/>
      <c r="XG1" s="1103"/>
      <c r="XH1" s="1103"/>
      <c r="XI1" s="1103"/>
      <c r="XJ1" s="1103"/>
      <c r="XK1" s="1103"/>
      <c r="XL1" s="1103"/>
      <c r="XM1" s="1103"/>
      <c r="XN1" s="1103"/>
      <c r="XO1" s="1103"/>
      <c r="XP1" s="1103"/>
      <c r="XQ1" s="1103"/>
      <c r="XR1" s="1103"/>
      <c r="XS1" s="1103"/>
      <c r="XT1" s="1103"/>
      <c r="XU1" s="1103"/>
      <c r="XV1" s="1103"/>
      <c r="XW1" s="1103"/>
      <c r="XX1" s="1103"/>
      <c r="XY1" s="1103"/>
      <c r="XZ1" s="1103"/>
      <c r="YA1" s="1103"/>
      <c r="YB1" s="1103"/>
      <c r="YC1" s="1103"/>
      <c r="YD1" s="1103"/>
      <c r="YE1" s="1103"/>
      <c r="YF1" s="1103"/>
      <c r="YG1" s="1103"/>
      <c r="YH1" s="1103"/>
      <c r="YI1" s="1103"/>
      <c r="YJ1" s="1103"/>
      <c r="YK1" s="1103"/>
      <c r="YL1" s="1103"/>
      <c r="YM1" s="1103"/>
      <c r="YN1" s="1103"/>
      <c r="YO1" s="1103"/>
      <c r="YP1" s="1103"/>
      <c r="YQ1" s="1103"/>
      <c r="YR1" s="1103"/>
      <c r="YS1" s="1103"/>
      <c r="YT1" s="1103"/>
      <c r="YU1" s="1103"/>
      <c r="YV1" s="1103"/>
      <c r="YW1" s="1103"/>
      <c r="YX1" s="1103"/>
      <c r="YY1" s="1103"/>
      <c r="YZ1" s="1103"/>
      <c r="ZA1" s="1103"/>
      <c r="ZB1" s="1103"/>
      <c r="ZC1" s="1103"/>
      <c r="ZD1" s="1103"/>
      <c r="ZE1" s="1103"/>
      <c r="ZF1" s="1103"/>
      <c r="ZG1" s="1103"/>
      <c r="ZH1" s="1103"/>
      <c r="ZI1" s="1103"/>
      <c r="ZJ1" s="1103"/>
      <c r="ZK1" s="1103"/>
      <c r="ZL1" s="1103"/>
      <c r="ZM1" s="1103"/>
      <c r="ZN1" s="1103"/>
      <c r="ZO1" s="1103"/>
      <c r="ZP1" s="1103"/>
      <c r="ZQ1" s="1103"/>
      <c r="ZR1" s="1103"/>
      <c r="ZS1" s="1103"/>
      <c r="ZT1" s="1103"/>
      <c r="ZU1" s="1103"/>
      <c r="ZV1" s="1103"/>
      <c r="ZW1" s="1103"/>
      <c r="ZX1" s="1103"/>
      <c r="ZY1" s="1103"/>
      <c r="ZZ1" s="1103"/>
      <c r="AAA1" s="1103"/>
      <c r="AAB1" s="1103"/>
      <c r="AAC1" s="1103"/>
      <c r="AAD1" s="1103"/>
      <c r="AAE1" s="1103"/>
      <c r="AAF1" s="1103"/>
      <c r="AAG1" s="1103"/>
      <c r="AAH1" s="1103"/>
      <c r="AAI1" s="1103"/>
      <c r="AAJ1" s="1103"/>
      <c r="AAK1" s="1103"/>
      <c r="AAL1" s="1103"/>
      <c r="AAM1" s="1103"/>
      <c r="AAN1" s="1103"/>
      <c r="AAO1" s="1103"/>
      <c r="AAP1" s="1103"/>
      <c r="AAQ1" s="1103"/>
      <c r="AAR1" s="1103"/>
      <c r="AAS1" s="1103"/>
      <c r="AAT1" s="1103"/>
      <c r="AAU1" s="1103"/>
      <c r="AAV1" s="1103"/>
      <c r="AAW1" s="1103"/>
      <c r="AAX1" s="1103"/>
      <c r="AAY1" s="1103"/>
      <c r="AAZ1" s="1103"/>
      <c r="ABA1" s="1103"/>
      <c r="ABB1" s="1103"/>
      <c r="ABC1" s="1103"/>
      <c r="ABD1" s="1103"/>
      <c r="ABE1" s="1103"/>
      <c r="ABF1" s="1103"/>
      <c r="ABG1" s="1103"/>
      <c r="ABH1" s="1103"/>
      <c r="ABI1" s="1103"/>
      <c r="ABJ1" s="1103"/>
      <c r="ABK1" s="1103"/>
      <c r="ABL1" s="1103"/>
      <c r="ABM1" s="1103"/>
      <c r="ABN1" s="1103"/>
      <c r="ABO1" s="1103"/>
      <c r="ABP1" s="1103"/>
      <c r="ABQ1" s="1103"/>
      <c r="ABR1" s="1103"/>
      <c r="ABS1" s="1103"/>
      <c r="ABT1" s="1103"/>
      <c r="ABU1" s="1103"/>
      <c r="ABV1" s="1103"/>
      <c r="ABW1" s="1103"/>
      <c r="ABX1" s="1103"/>
      <c r="ABY1" s="1103"/>
      <c r="ABZ1" s="1103"/>
      <c r="ACA1" s="1103"/>
      <c r="ACB1" s="1103"/>
      <c r="ACC1" s="1103"/>
      <c r="ACD1" s="1103"/>
      <c r="ACE1" s="1103"/>
      <c r="ACF1" s="1103"/>
      <c r="ACG1" s="1103"/>
      <c r="ACH1" s="1103"/>
      <c r="ACI1" s="1103"/>
      <c r="ACJ1" s="1103"/>
      <c r="ACK1" s="1103"/>
      <c r="ACL1" s="1103"/>
      <c r="ACM1" s="1103"/>
      <c r="ACN1" s="1103"/>
      <c r="ACO1" s="1103"/>
      <c r="ACP1" s="1103"/>
      <c r="ACQ1" s="1103"/>
      <c r="ACR1" s="1103"/>
      <c r="ACS1" s="1103"/>
      <c r="ACT1" s="1103"/>
      <c r="ACU1" s="1103"/>
      <c r="ACV1" s="1103"/>
      <c r="ACW1" s="1103"/>
      <c r="ACX1" s="1103"/>
      <c r="ACY1" s="1103"/>
      <c r="ACZ1" s="1103"/>
      <c r="ADA1" s="1103"/>
      <c r="ADB1" s="1103"/>
      <c r="ADC1" s="1103"/>
      <c r="ADD1" s="1103"/>
      <c r="ADE1" s="1103"/>
      <c r="ADF1" s="1103"/>
      <c r="ADG1" s="1103"/>
      <c r="ADH1" s="1103"/>
      <c r="ADI1" s="1103"/>
      <c r="ADJ1" s="1103"/>
      <c r="ADK1" s="1103"/>
      <c r="ADL1" s="1103"/>
      <c r="ADM1" s="1103"/>
      <c r="ADN1" s="1103"/>
      <c r="ADO1" s="1103"/>
      <c r="ADP1" s="1103"/>
      <c r="ADQ1" s="1103"/>
      <c r="ADR1" s="1103"/>
      <c r="ADS1" s="1103"/>
      <c r="ADT1" s="1103"/>
      <c r="ADU1" s="1103"/>
      <c r="ADV1" s="1103"/>
      <c r="ADW1" s="1103"/>
      <c r="ADX1" s="1103"/>
      <c r="ADY1" s="1103"/>
      <c r="ADZ1" s="1103"/>
      <c r="AEA1" s="1103"/>
      <c r="AEB1" s="1103"/>
      <c r="AEC1" s="1103"/>
      <c r="AED1" s="1103"/>
      <c r="AEE1" s="1103"/>
      <c r="AEF1" s="1103"/>
      <c r="AEG1" s="1103"/>
      <c r="AEH1" s="1103"/>
      <c r="AEI1" s="1103"/>
      <c r="AEJ1" s="1103"/>
      <c r="AEK1" s="1103"/>
      <c r="AEL1" s="1103"/>
      <c r="AEM1" s="1103"/>
      <c r="AEN1" s="1103"/>
      <c r="AEO1" s="1103"/>
      <c r="AEP1" s="1103"/>
      <c r="AEQ1" s="1103"/>
      <c r="AER1" s="1103"/>
      <c r="AES1" s="1103"/>
      <c r="AET1" s="1103"/>
      <c r="AEU1" s="1103"/>
      <c r="AEV1" s="1103"/>
      <c r="AEW1" s="1103"/>
      <c r="AEX1" s="1103"/>
      <c r="AEY1" s="1103"/>
      <c r="AEZ1" s="1103"/>
      <c r="AFA1" s="1103"/>
      <c r="AFB1" s="1103"/>
      <c r="AFC1" s="1103"/>
      <c r="AFD1" s="1103"/>
      <c r="AFE1" s="1103"/>
      <c r="AFF1" s="1103"/>
      <c r="AFG1" s="1103"/>
      <c r="AFH1" s="1103"/>
      <c r="AFI1" s="1103"/>
      <c r="AFJ1" s="1103"/>
      <c r="AFK1" s="1103"/>
      <c r="AFL1" s="1103"/>
      <c r="AFM1" s="1103"/>
      <c r="AFN1" s="1103"/>
      <c r="AFO1" s="1103"/>
      <c r="AFP1" s="1103"/>
      <c r="AFQ1" s="1103"/>
      <c r="AFR1" s="1103"/>
      <c r="AFS1" s="1103"/>
      <c r="AFT1" s="1103"/>
      <c r="AFU1" s="1103"/>
      <c r="AFV1" s="1103"/>
      <c r="AFW1" s="1103"/>
      <c r="AFX1" s="1103"/>
      <c r="AFY1" s="1103"/>
      <c r="AFZ1" s="1103"/>
      <c r="AGA1" s="1103"/>
      <c r="AGB1" s="1103"/>
      <c r="AGC1" s="1103"/>
      <c r="AGD1" s="1103"/>
      <c r="AGE1" s="1103"/>
      <c r="AGF1" s="1103"/>
      <c r="AGG1" s="1103"/>
      <c r="AGH1" s="1103"/>
      <c r="AGI1" s="1103"/>
      <c r="AGJ1" s="1103"/>
      <c r="AGK1" s="1103"/>
      <c r="AGL1" s="1103"/>
      <c r="AGM1" s="1103"/>
      <c r="AGN1" s="1103"/>
      <c r="AGO1" s="1103"/>
      <c r="AGP1" s="1103"/>
      <c r="AGQ1" s="1103"/>
      <c r="AGR1" s="1103"/>
      <c r="AGS1" s="1103"/>
      <c r="AGT1" s="1103"/>
      <c r="AGU1" s="1103"/>
      <c r="AGV1" s="1103"/>
      <c r="AGW1" s="1103"/>
      <c r="AGX1" s="1103"/>
      <c r="AGY1" s="1103"/>
      <c r="AGZ1" s="1103"/>
      <c r="AHA1" s="1103"/>
      <c r="AHB1" s="1103"/>
      <c r="AHC1" s="1103"/>
      <c r="AHD1" s="1103"/>
      <c r="AHE1" s="1103"/>
      <c r="AHF1" s="1103"/>
      <c r="AHG1" s="1103"/>
      <c r="AHH1" s="1103"/>
      <c r="AHI1" s="1103"/>
      <c r="AHJ1" s="1103"/>
      <c r="AHK1" s="1103"/>
      <c r="AHL1" s="1103"/>
      <c r="AHM1" s="1103"/>
      <c r="AHN1" s="1103"/>
      <c r="AHO1" s="1103"/>
      <c r="AHP1" s="1103"/>
      <c r="AHQ1" s="1103"/>
      <c r="AHR1" s="1103"/>
      <c r="AHS1" s="1103"/>
      <c r="AHT1" s="1103"/>
      <c r="AHU1" s="1103"/>
      <c r="AHV1" s="1103"/>
      <c r="AHW1" s="1103"/>
      <c r="AHX1" s="1103"/>
      <c r="AHY1" s="1103"/>
      <c r="AHZ1" s="1103"/>
      <c r="AIA1" s="1103"/>
      <c r="AIB1" s="1103"/>
      <c r="AIC1" s="1103"/>
      <c r="AID1" s="1103"/>
      <c r="AIE1" s="1103"/>
      <c r="AIF1" s="1103"/>
      <c r="AIG1" s="1103"/>
      <c r="AIH1" s="1103"/>
      <c r="AII1" s="1103"/>
      <c r="AIJ1" s="1103"/>
      <c r="AIK1" s="1103"/>
      <c r="AIL1" s="1103"/>
      <c r="AIM1" s="1103"/>
      <c r="AIN1" s="1103"/>
      <c r="AIO1" s="1103"/>
      <c r="AIP1" s="1103"/>
      <c r="AIQ1" s="1103"/>
      <c r="AIR1" s="1103"/>
      <c r="AIS1" s="1103"/>
      <c r="AIT1" s="1103"/>
      <c r="AIU1" s="1103"/>
      <c r="AIV1" s="1103"/>
      <c r="AIW1" s="1103"/>
      <c r="AIX1" s="1103"/>
      <c r="AIY1" s="1103"/>
      <c r="AIZ1" s="1103"/>
      <c r="AJA1" s="1103"/>
      <c r="AJB1" s="1103"/>
      <c r="AJC1" s="1103"/>
      <c r="AJD1" s="1103"/>
      <c r="AJE1" s="1103"/>
      <c r="AJF1" s="1103"/>
      <c r="AJG1" s="1103"/>
      <c r="AJH1" s="1103"/>
      <c r="AJI1" s="1103"/>
      <c r="AJJ1" s="1103"/>
      <c r="AJK1" s="1103"/>
      <c r="AJL1" s="1103"/>
      <c r="AJM1" s="1103"/>
      <c r="AJN1" s="1103"/>
      <c r="AJO1" s="1103"/>
      <c r="AJP1" s="1103"/>
      <c r="AJQ1" s="1103"/>
      <c r="AJR1" s="1103"/>
      <c r="AJS1" s="1103"/>
      <c r="AJT1" s="1103"/>
      <c r="AJU1" s="1103"/>
      <c r="AJV1" s="1103"/>
      <c r="AJW1" s="1103"/>
      <c r="AJX1" s="1103"/>
      <c r="AJY1" s="1103"/>
      <c r="AJZ1" s="1103"/>
      <c r="AKA1" s="1103"/>
      <c r="AKB1" s="1103"/>
      <c r="AKC1" s="1103"/>
      <c r="AKD1" s="1103"/>
      <c r="AKE1" s="1103"/>
      <c r="AKF1" s="1103"/>
      <c r="AKG1" s="1103"/>
      <c r="AKH1" s="1103"/>
      <c r="AKI1" s="1103"/>
      <c r="AKJ1" s="1103"/>
      <c r="AKK1" s="1103"/>
      <c r="AKL1" s="1103"/>
      <c r="AKM1" s="1103"/>
      <c r="AKN1" s="1103"/>
      <c r="AKO1" s="1103"/>
      <c r="AKP1" s="1103"/>
      <c r="AKQ1" s="1103"/>
      <c r="AKR1" s="1103"/>
      <c r="AKS1" s="1103"/>
      <c r="AKT1" s="1103"/>
      <c r="AKU1" s="1103"/>
      <c r="AKV1" s="1103"/>
      <c r="AKW1" s="1103"/>
      <c r="AKX1" s="1103"/>
      <c r="AKY1" s="1103"/>
      <c r="AKZ1" s="1103"/>
      <c r="ALA1" s="1103"/>
      <c r="ALB1" s="1103"/>
      <c r="ALC1" s="1103"/>
      <c r="ALD1" s="1103"/>
      <c r="ALE1" s="1103"/>
      <c r="ALF1" s="1103"/>
      <c r="ALG1" s="1103"/>
      <c r="ALH1" s="1103"/>
      <c r="ALI1" s="1103"/>
      <c r="ALJ1" s="1103"/>
      <c r="ALK1" s="1103"/>
      <c r="ALL1" s="1103"/>
      <c r="ALM1" s="1103"/>
      <c r="ALN1" s="1103"/>
      <c r="ALO1" s="1103"/>
      <c r="ALP1" s="1103"/>
      <c r="ALQ1" s="1103"/>
      <c r="ALR1" s="1103"/>
      <c r="ALS1" s="1103"/>
      <c r="ALT1" s="1103"/>
      <c r="ALU1" s="1103"/>
      <c r="ALV1" s="1103"/>
      <c r="ALW1" s="1103"/>
      <c r="ALX1" s="1103"/>
      <c r="ALY1" s="1103"/>
      <c r="ALZ1" s="1103"/>
      <c r="AMA1" s="1103"/>
      <c r="AMB1" s="1103"/>
      <c r="AMC1" s="1103"/>
      <c r="AMD1" s="1103"/>
      <c r="AME1" s="1103"/>
      <c r="AMF1" s="1103"/>
      <c r="AMG1" s="1103"/>
      <c r="AMH1" s="1103"/>
      <c r="AMI1" s="1103"/>
      <c r="AMJ1" s="1103"/>
    </row>
    <row r="2" spans="1:1024" ht="21.75" customHeight="1">
      <c r="A2" s="929" t="s">
        <v>437</v>
      </c>
      <c r="B2" s="930"/>
      <c r="M2" s="933"/>
      <c r="N2" s="933"/>
    </row>
    <row r="3" spans="1:1024">
      <c r="A3" s="935"/>
      <c r="M3" s="933"/>
      <c r="N3" s="933"/>
    </row>
    <row r="4" spans="1:1024">
      <c r="M4" s="933"/>
      <c r="N4" s="933"/>
    </row>
    <row r="5" spans="1:1024" ht="15.75">
      <c r="A5" s="936" t="s">
        <v>438</v>
      </c>
      <c r="B5" s="929"/>
      <c r="C5" s="929" t="s">
        <v>625</v>
      </c>
      <c r="D5" s="937"/>
      <c r="E5" s="938"/>
      <c r="F5" s="938"/>
      <c r="G5" s="939"/>
      <c r="H5" s="940"/>
      <c r="I5" s="940"/>
      <c r="J5" s="940"/>
      <c r="K5" s="940"/>
      <c r="L5" s="940"/>
      <c r="M5" s="941"/>
      <c r="N5" s="941"/>
    </row>
    <row r="6" spans="1:1024" ht="23.25" customHeight="1">
      <c r="A6" s="942" t="s">
        <v>440</v>
      </c>
      <c r="M6" s="933"/>
      <c r="N6" s="933"/>
    </row>
    <row r="7" spans="1:1024">
      <c r="A7" s="943" t="s">
        <v>29</v>
      </c>
      <c r="B7" s="944" t="s">
        <v>444</v>
      </c>
      <c r="C7" s="944" t="s">
        <v>511</v>
      </c>
      <c r="D7" s="944" t="s">
        <v>626</v>
      </c>
      <c r="E7" s="944" t="s">
        <v>627</v>
      </c>
      <c r="F7" s="945" t="s">
        <v>628</v>
      </c>
      <c r="G7" s="945" t="s">
        <v>629</v>
      </c>
      <c r="H7" s="945" t="s">
        <v>630</v>
      </c>
      <c r="I7" s="946" t="s">
        <v>631</v>
      </c>
      <c r="J7" s="946" t="s">
        <v>632</v>
      </c>
      <c r="K7" s="946" t="s">
        <v>633</v>
      </c>
      <c r="L7" s="947" t="s">
        <v>634</v>
      </c>
      <c r="M7" s="947"/>
      <c r="N7" s="948" t="s">
        <v>635</v>
      </c>
      <c r="O7" s="948"/>
      <c r="P7" s="948"/>
      <c r="Q7" s="948"/>
      <c r="R7" s="949" t="s">
        <v>636</v>
      </c>
      <c r="S7" s="950" t="s">
        <v>443</v>
      </c>
      <c r="U7" s="951" t="s">
        <v>637</v>
      </c>
      <c r="V7" s="951"/>
      <c r="W7" s="951"/>
    </row>
    <row r="8" spans="1:1024">
      <c r="A8" s="943"/>
      <c r="B8" s="944"/>
      <c r="C8" s="944"/>
      <c r="D8" s="944"/>
      <c r="E8" s="944"/>
      <c r="F8" s="945"/>
      <c r="G8" s="945"/>
      <c r="H8" s="945"/>
      <c r="I8" s="946"/>
      <c r="J8" s="946"/>
      <c r="K8" s="946"/>
      <c r="L8" s="952" t="s">
        <v>33</v>
      </c>
      <c r="M8" s="953" t="s">
        <v>34</v>
      </c>
      <c r="N8" s="954" t="s">
        <v>447</v>
      </c>
      <c r="O8" s="955" t="s">
        <v>450</v>
      </c>
      <c r="P8" s="955" t="s">
        <v>453</v>
      </c>
      <c r="Q8" s="956" t="s">
        <v>456</v>
      </c>
      <c r="R8" s="957" t="s">
        <v>457</v>
      </c>
      <c r="S8" s="958" t="s">
        <v>458</v>
      </c>
      <c r="U8" s="959" t="s">
        <v>638</v>
      </c>
      <c r="V8" s="960" t="s">
        <v>639</v>
      </c>
      <c r="W8" s="960" t="s">
        <v>640</v>
      </c>
    </row>
    <row r="9" spans="1:1024">
      <c r="A9" s="961" t="s">
        <v>459</v>
      </c>
      <c r="B9" s="962"/>
      <c r="C9" s="963"/>
      <c r="D9" s="964">
        <v>7</v>
      </c>
      <c r="E9" s="965">
        <v>6</v>
      </c>
      <c r="F9" s="966">
        <v>7</v>
      </c>
      <c r="G9" s="967">
        <v>7</v>
      </c>
      <c r="H9" s="968">
        <v>6</v>
      </c>
      <c r="I9" s="969" t="s">
        <v>460</v>
      </c>
      <c r="J9" s="969">
        <v>6</v>
      </c>
      <c r="K9" s="970">
        <v>15</v>
      </c>
      <c r="L9" s="971"/>
      <c r="M9" s="972"/>
      <c r="N9" s="973">
        <v>17</v>
      </c>
      <c r="O9" s="974">
        <f t="shared" ref="O9:O15" si="0">V9</f>
        <v>0</v>
      </c>
      <c r="P9" s="974"/>
      <c r="Q9" s="974"/>
      <c r="R9" s="975" t="s">
        <v>460</v>
      </c>
      <c r="S9" s="976" t="s">
        <v>460</v>
      </c>
      <c r="T9" s="977"/>
      <c r="U9" s="978">
        <v>17</v>
      </c>
      <c r="V9" s="970"/>
      <c r="W9" s="979"/>
    </row>
    <row r="10" spans="1:1024">
      <c r="A10" s="980" t="s">
        <v>461</v>
      </c>
      <c r="B10" s="962"/>
      <c r="C10" s="981"/>
      <c r="D10" s="982">
        <v>7</v>
      </c>
      <c r="E10" s="983">
        <v>6</v>
      </c>
      <c r="F10" s="984">
        <v>6</v>
      </c>
      <c r="G10" s="985">
        <v>6</v>
      </c>
      <c r="H10" s="986">
        <v>6</v>
      </c>
      <c r="I10" s="969" t="s">
        <v>460</v>
      </c>
      <c r="J10" s="969">
        <v>5</v>
      </c>
      <c r="K10" s="987">
        <v>13</v>
      </c>
      <c r="L10" s="971"/>
      <c r="M10" s="972"/>
      <c r="N10" s="988">
        <v>14.596</v>
      </c>
      <c r="O10" s="974">
        <f t="shared" si="0"/>
        <v>0</v>
      </c>
      <c r="P10" s="974"/>
      <c r="Q10" s="974"/>
      <c r="R10" s="975" t="s">
        <v>460</v>
      </c>
      <c r="S10" s="976" t="s">
        <v>460</v>
      </c>
      <c r="T10" s="977"/>
      <c r="U10" s="978">
        <v>14.028</v>
      </c>
      <c r="V10" s="987"/>
      <c r="W10" s="989"/>
    </row>
    <row r="11" spans="1:1024">
      <c r="A11" s="990" t="s">
        <v>514</v>
      </c>
      <c r="B11" s="991" t="s">
        <v>515</v>
      </c>
      <c r="C11" s="992" t="s">
        <v>516</v>
      </c>
      <c r="D11" s="993">
        <v>1225</v>
      </c>
      <c r="E11" s="994">
        <v>1285</v>
      </c>
      <c r="F11" s="995">
        <v>1305</v>
      </c>
      <c r="G11" s="996">
        <v>1340</v>
      </c>
      <c r="H11" s="997">
        <v>1267</v>
      </c>
      <c r="I11" s="998" t="s">
        <v>460</v>
      </c>
      <c r="J11" s="997">
        <v>1563</v>
      </c>
      <c r="K11" s="996">
        <v>3421</v>
      </c>
      <c r="L11" s="999" t="s">
        <v>460</v>
      </c>
      <c r="M11" s="1000" t="s">
        <v>460</v>
      </c>
      <c r="N11" s="997">
        <v>3439</v>
      </c>
      <c r="O11" s="1001">
        <f t="shared" si="0"/>
        <v>0</v>
      </c>
      <c r="P11" s="1002"/>
      <c r="Q11" s="1001"/>
      <c r="R11" s="1003" t="s">
        <v>460</v>
      </c>
      <c r="S11" s="1004" t="s">
        <v>460</v>
      </c>
      <c r="T11" s="977"/>
      <c r="U11" s="1005">
        <v>3521</v>
      </c>
      <c r="V11" s="996"/>
      <c r="W11" s="1006"/>
    </row>
    <row r="12" spans="1:1024">
      <c r="A12" s="980" t="s">
        <v>517</v>
      </c>
      <c r="B12" s="1007" t="s">
        <v>518</v>
      </c>
      <c r="C12" s="1008" t="s">
        <v>519</v>
      </c>
      <c r="D12" s="982">
        <v>-1225</v>
      </c>
      <c r="E12" s="994">
        <v>-1285</v>
      </c>
      <c r="F12" s="984">
        <v>1305</v>
      </c>
      <c r="G12" s="985">
        <v>1340</v>
      </c>
      <c r="H12" s="986">
        <v>1267</v>
      </c>
      <c r="I12" s="1009" t="s">
        <v>460</v>
      </c>
      <c r="J12" s="986">
        <v>1478</v>
      </c>
      <c r="K12" s="985">
        <v>3321</v>
      </c>
      <c r="L12" s="971" t="s">
        <v>460</v>
      </c>
      <c r="M12" s="972" t="s">
        <v>460</v>
      </c>
      <c r="N12" s="986">
        <v>3345</v>
      </c>
      <c r="O12" s="974">
        <f t="shared" si="0"/>
        <v>0</v>
      </c>
      <c r="P12" s="1010"/>
      <c r="Q12" s="974"/>
      <c r="R12" s="976" t="s">
        <v>460</v>
      </c>
      <c r="S12" s="1011" t="s">
        <v>460</v>
      </c>
      <c r="T12" s="977"/>
      <c r="U12" s="1012">
        <v>3432</v>
      </c>
      <c r="V12" s="985"/>
      <c r="W12" s="1013"/>
    </row>
    <row r="13" spans="1:1024">
      <c r="A13" s="980" t="s">
        <v>467</v>
      </c>
      <c r="B13" s="1007" t="s">
        <v>641</v>
      </c>
      <c r="C13" s="1008" t="s">
        <v>521</v>
      </c>
      <c r="D13" s="982"/>
      <c r="E13" s="994"/>
      <c r="F13" s="984"/>
      <c r="G13" s="985"/>
      <c r="H13" s="986">
        <v>0</v>
      </c>
      <c r="I13" s="1009" t="s">
        <v>460</v>
      </c>
      <c r="J13" s="986"/>
      <c r="K13" s="985"/>
      <c r="L13" s="971" t="s">
        <v>460</v>
      </c>
      <c r="M13" s="972" t="s">
        <v>460</v>
      </c>
      <c r="N13" s="986"/>
      <c r="O13" s="974">
        <f t="shared" si="0"/>
        <v>0</v>
      </c>
      <c r="P13" s="1010"/>
      <c r="Q13" s="974"/>
      <c r="R13" s="976" t="s">
        <v>460</v>
      </c>
      <c r="S13" s="1011" t="s">
        <v>460</v>
      </c>
      <c r="T13" s="977"/>
      <c r="U13" s="1012"/>
      <c r="V13" s="985"/>
      <c r="W13" s="1013"/>
    </row>
    <row r="14" spans="1:1024">
      <c r="A14" s="980" t="s">
        <v>468</v>
      </c>
      <c r="B14" s="1007" t="s">
        <v>642</v>
      </c>
      <c r="C14" s="1008" t="s">
        <v>460</v>
      </c>
      <c r="D14" s="982">
        <v>117</v>
      </c>
      <c r="E14" s="994">
        <v>115</v>
      </c>
      <c r="F14" s="984"/>
      <c r="G14" s="985">
        <v>145</v>
      </c>
      <c r="H14" s="986">
        <v>149</v>
      </c>
      <c r="I14" s="1009" t="s">
        <v>460</v>
      </c>
      <c r="J14" s="986">
        <v>137</v>
      </c>
      <c r="K14" s="985">
        <v>272</v>
      </c>
      <c r="L14" s="971" t="s">
        <v>460</v>
      </c>
      <c r="M14" s="972" t="s">
        <v>460</v>
      </c>
      <c r="N14" s="986">
        <v>1500</v>
      </c>
      <c r="O14" s="974">
        <f t="shared" si="0"/>
        <v>0</v>
      </c>
      <c r="P14" s="1010"/>
      <c r="Q14" s="974"/>
      <c r="R14" s="976" t="s">
        <v>460</v>
      </c>
      <c r="S14" s="1011" t="s">
        <v>460</v>
      </c>
      <c r="T14" s="977"/>
      <c r="U14" s="1012">
        <v>959</v>
      </c>
      <c r="V14" s="985"/>
      <c r="W14" s="1013"/>
    </row>
    <row r="15" spans="1:1024">
      <c r="A15" s="1014" t="s">
        <v>469</v>
      </c>
      <c r="B15" s="1015" t="s">
        <v>643</v>
      </c>
      <c r="C15" s="1016" t="s">
        <v>524</v>
      </c>
      <c r="D15" s="1017">
        <v>260</v>
      </c>
      <c r="E15" s="1018">
        <v>334</v>
      </c>
      <c r="F15" s="1019">
        <v>316</v>
      </c>
      <c r="G15" s="1020">
        <v>504</v>
      </c>
      <c r="H15" s="1021">
        <v>482</v>
      </c>
      <c r="I15" s="1022" t="s">
        <v>460</v>
      </c>
      <c r="J15" s="1021">
        <v>389</v>
      </c>
      <c r="K15" s="1020">
        <v>1226</v>
      </c>
      <c r="L15" s="1023" t="s">
        <v>460</v>
      </c>
      <c r="M15" s="1024" t="s">
        <v>460</v>
      </c>
      <c r="N15" s="1021">
        <v>1745</v>
      </c>
      <c r="O15" s="1025">
        <f t="shared" si="0"/>
        <v>0</v>
      </c>
      <c r="P15" s="1026"/>
      <c r="Q15" s="1025"/>
      <c r="R15" s="1027" t="s">
        <v>460</v>
      </c>
      <c r="S15" s="1028" t="s">
        <v>460</v>
      </c>
      <c r="T15" s="977"/>
      <c r="U15" s="1029">
        <v>2522</v>
      </c>
      <c r="V15" s="1020"/>
      <c r="W15" s="1030"/>
    </row>
    <row r="16" spans="1:1024">
      <c r="A16" s="980" t="s">
        <v>525</v>
      </c>
      <c r="B16" s="1031"/>
      <c r="C16" s="1032"/>
      <c r="D16" s="1013">
        <v>383</v>
      </c>
      <c r="E16" s="985">
        <v>457</v>
      </c>
      <c r="F16" s="986">
        <v>469</v>
      </c>
      <c r="G16" s="985">
        <v>649</v>
      </c>
      <c r="H16" s="986">
        <v>631</v>
      </c>
      <c r="I16" s="1009" t="s">
        <v>460</v>
      </c>
      <c r="J16" s="1033">
        <f>J11-J12+J13+J14+J15</f>
        <v>611</v>
      </c>
      <c r="K16" s="1034">
        <f>K11-K12+K13+K14+K15</f>
        <v>1598</v>
      </c>
      <c r="L16" s="971" t="s">
        <v>460</v>
      </c>
      <c r="M16" s="972" t="s">
        <v>460</v>
      </c>
      <c r="N16" s="1035">
        <f>N11-N12+N13+N14+N15</f>
        <v>3339</v>
      </c>
      <c r="O16" s="1035">
        <f>O11-O12+O13+O14+O15</f>
        <v>0</v>
      </c>
      <c r="P16" s="1035">
        <f>P11-P12+P13+P14+P15</f>
        <v>0</v>
      </c>
      <c r="Q16" s="1035">
        <f>Q11-Q12+Q13+Q14+Q15</f>
        <v>0</v>
      </c>
      <c r="R16" s="976" t="s">
        <v>460</v>
      </c>
      <c r="S16" s="976" t="s">
        <v>460</v>
      </c>
      <c r="T16" s="977"/>
      <c r="U16" s="1036">
        <f>U11-U12+U13+U14+U15</f>
        <v>3570</v>
      </c>
      <c r="V16" s="1034">
        <f>V11-V12+V13+V14+V15</f>
        <v>0</v>
      </c>
      <c r="W16" s="1037">
        <f>W11-W12+W13+W14+W15</f>
        <v>0</v>
      </c>
    </row>
    <row r="17" spans="1:23">
      <c r="A17" s="1014" t="s">
        <v>526</v>
      </c>
      <c r="B17" s="991" t="s">
        <v>527</v>
      </c>
      <c r="C17" s="1016">
        <v>401</v>
      </c>
      <c r="D17" s="1017"/>
      <c r="E17" s="1018"/>
      <c r="F17" s="1019"/>
      <c r="G17" s="1020"/>
      <c r="H17" s="1021">
        <v>0</v>
      </c>
      <c r="I17" s="998" t="s">
        <v>460</v>
      </c>
      <c r="J17" s="1021">
        <v>85</v>
      </c>
      <c r="K17" s="1020">
        <v>100</v>
      </c>
      <c r="L17" s="999" t="s">
        <v>460</v>
      </c>
      <c r="M17" s="1000" t="s">
        <v>460</v>
      </c>
      <c r="N17" s="997">
        <v>94</v>
      </c>
      <c r="O17" s="1001">
        <f>V17</f>
        <v>0</v>
      </c>
      <c r="P17" s="1002"/>
      <c r="Q17" s="1001"/>
      <c r="R17" s="1003" t="s">
        <v>460</v>
      </c>
      <c r="S17" s="1004" t="s">
        <v>460</v>
      </c>
      <c r="T17" s="977"/>
      <c r="U17" s="1005">
        <v>89</v>
      </c>
      <c r="V17" s="1020"/>
      <c r="W17" s="1030"/>
    </row>
    <row r="18" spans="1:23">
      <c r="A18" s="980" t="s">
        <v>528</v>
      </c>
      <c r="B18" s="1007" t="s">
        <v>529</v>
      </c>
      <c r="C18" s="1008" t="s">
        <v>530</v>
      </c>
      <c r="D18" s="982">
        <v>66</v>
      </c>
      <c r="E18" s="983">
        <v>92</v>
      </c>
      <c r="F18" s="984">
        <v>50</v>
      </c>
      <c r="G18" s="985">
        <v>99</v>
      </c>
      <c r="H18" s="986">
        <v>113</v>
      </c>
      <c r="I18" s="1009" t="s">
        <v>460</v>
      </c>
      <c r="J18" s="986">
        <v>111</v>
      </c>
      <c r="K18" s="985">
        <v>376</v>
      </c>
      <c r="L18" s="971" t="s">
        <v>460</v>
      </c>
      <c r="M18" s="972" t="s">
        <v>460</v>
      </c>
      <c r="N18" s="986">
        <v>390</v>
      </c>
      <c r="O18" s="974">
        <f>V18</f>
        <v>0</v>
      </c>
      <c r="P18" s="1010"/>
      <c r="Q18" s="974"/>
      <c r="R18" s="976" t="s">
        <v>460</v>
      </c>
      <c r="S18" s="1011" t="s">
        <v>460</v>
      </c>
      <c r="T18" s="977"/>
      <c r="U18" s="1012">
        <v>561</v>
      </c>
      <c r="V18" s="985"/>
      <c r="W18" s="1013"/>
    </row>
    <row r="19" spans="1:23">
      <c r="A19" s="980" t="s">
        <v>473</v>
      </c>
      <c r="B19" s="1007" t="s">
        <v>644</v>
      </c>
      <c r="C19" s="1008" t="s">
        <v>460</v>
      </c>
      <c r="D19" s="982"/>
      <c r="E19" s="994"/>
      <c r="F19" s="984"/>
      <c r="G19" s="985"/>
      <c r="H19" s="986">
        <v>0</v>
      </c>
      <c r="I19" s="1009" t="s">
        <v>460</v>
      </c>
      <c r="J19" s="986"/>
      <c r="K19" s="985"/>
      <c r="L19" s="971" t="s">
        <v>460</v>
      </c>
      <c r="M19" s="972" t="s">
        <v>460</v>
      </c>
      <c r="N19" s="986"/>
      <c r="O19" s="974">
        <f>V19</f>
        <v>0</v>
      </c>
      <c r="P19" s="1010"/>
      <c r="Q19" s="974"/>
      <c r="R19" s="976" t="s">
        <v>460</v>
      </c>
      <c r="S19" s="1011" t="s">
        <v>460</v>
      </c>
      <c r="T19" s="977"/>
      <c r="U19" s="1012"/>
      <c r="V19" s="985"/>
      <c r="W19" s="1013"/>
    </row>
    <row r="20" spans="1:23">
      <c r="A20" s="980" t="s">
        <v>474</v>
      </c>
      <c r="B20" s="1007" t="s">
        <v>531</v>
      </c>
      <c r="C20" s="1008" t="s">
        <v>460</v>
      </c>
      <c r="D20" s="982">
        <v>173</v>
      </c>
      <c r="E20" s="994">
        <v>209</v>
      </c>
      <c r="F20" s="984">
        <v>337</v>
      </c>
      <c r="G20" s="985">
        <v>299</v>
      </c>
      <c r="H20" s="986">
        <v>298</v>
      </c>
      <c r="I20" s="1009" t="s">
        <v>460</v>
      </c>
      <c r="J20" s="986">
        <v>279</v>
      </c>
      <c r="K20" s="985">
        <v>951</v>
      </c>
      <c r="L20" s="1023" t="s">
        <v>460</v>
      </c>
      <c r="M20" s="972" t="s">
        <v>460</v>
      </c>
      <c r="N20" s="986">
        <v>2305</v>
      </c>
      <c r="O20" s="974">
        <f>V20</f>
        <v>0</v>
      </c>
      <c r="P20" s="1010"/>
      <c r="Q20" s="974"/>
      <c r="R20" s="976" t="s">
        <v>460</v>
      </c>
      <c r="S20" s="1011" t="s">
        <v>460</v>
      </c>
      <c r="T20" s="977"/>
      <c r="U20" s="1012">
        <v>2390</v>
      </c>
      <c r="V20" s="985"/>
      <c r="W20" s="1013"/>
    </row>
    <row r="21" spans="1:23">
      <c r="A21" s="961" t="s">
        <v>533</v>
      </c>
      <c r="B21" s="1015"/>
      <c r="C21" s="1038" t="s">
        <v>460</v>
      </c>
      <c r="D21" s="964"/>
      <c r="E21" s="1018"/>
      <c r="F21" s="966"/>
      <c r="G21" s="967"/>
      <c r="H21" s="968">
        <v>0</v>
      </c>
      <c r="I21" s="1022" t="s">
        <v>460</v>
      </c>
      <c r="J21" s="1022"/>
      <c r="K21" s="1022"/>
      <c r="L21" s="1028" t="s">
        <v>460</v>
      </c>
      <c r="M21" s="1039" t="s">
        <v>460</v>
      </c>
      <c r="N21" s="1022"/>
      <c r="O21" s="1025">
        <f>V21</f>
        <v>0</v>
      </c>
      <c r="P21" s="1026"/>
      <c r="Q21" s="1025"/>
      <c r="R21" s="1027" t="s">
        <v>460</v>
      </c>
      <c r="S21" s="1028" t="s">
        <v>460</v>
      </c>
      <c r="T21" s="977"/>
      <c r="U21" s="1029"/>
      <c r="V21" s="1028"/>
      <c r="W21" s="1027"/>
    </row>
    <row r="22" spans="1:23">
      <c r="A22" s="1040" t="s">
        <v>476</v>
      </c>
      <c r="B22" s="1007"/>
      <c r="C22" s="1041" t="s">
        <v>460</v>
      </c>
      <c r="D22" s="982">
        <v>2336</v>
      </c>
      <c r="E22" s="983">
        <v>2388</v>
      </c>
      <c r="F22" s="984">
        <v>2517</v>
      </c>
      <c r="G22" s="985">
        <v>2378</v>
      </c>
      <c r="H22" s="986">
        <v>2563</v>
      </c>
      <c r="I22" s="1009">
        <v>2303</v>
      </c>
      <c r="J22" s="1042">
        <v>2311</v>
      </c>
      <c r="K22" s="1042">
        <v>5991</v>
      </c>
      <c r="L22" s="1043">
        <f>L35</f>
        <v>5943</v>
      </c>
      <c r="M22" s="1044">
        <f>M35</f>
        <v>5943</v>
      </c>
      <c r="N22" s="1045">
        <v>1412</v>
      </c>
      <c r="O22" s="974">
        <f>U22-N22</f>
        <v>1502</v>
      </c>
      <c r="P22" s="1010"/>
      <c r="Q22" s="974"/>
      <c r="R22" s="976">
        <f t="shared" ref="R22:R41" si="1">SUM(N22:Q22)</f>
        <v>2914</v>
      </c>
      <c r="S22" s="1046">
        <f t="shared" ref="S22:S41" si="2">(R22/M22)*100</f>
        <v>49.032475180885079</v>
      </c>
      <c r="T22" s="977"/>
      <c r="U22" s="1012">
        <v>2914</v>
      </c>
      <c r="V22" s="1047"/>
      <c r="W22" s="1048"/>
    </row>
    <row r="23" spans="1:23">
      <c r="A23" s="980" t="s">
        <v>477</v>
      </c>
      <c r="B23" s="1007" t="s">
        <v>536</v>
      </c>
      <c r="C23" s="1041" t="s">
        <v>460</v>
      </c>
      <c r="D23" s="982"/>
      <c r="E23" s="983"/>
      <c r="F23" s="984"/>
      <c r="G23" s="985"/>
      <c r="H23" s="986">
        <v>0</v>
      </c>
      <c r="I23" s="1009">
        <f>SUM(E23:H23)</f>
        <v>0</v>
      </c>
      <c r="J23" s="1042"/>
      <c r="K23" s="1042"/>
      <c r="L23" s="1043"/>
      <c r="M23" s="1049"/>
      <c r="N23" s="1043">
        <v>0</v>
      </c>
      <c r="O23" s="974">
        <v>0</v>
      </c>
      <c r="P23" s="1002"/>
      <c r="Q23" s="1050"/>
      <c r="R23" s="976">
        <f t="shared" si="1"/>
        <v>0</v>
      </c>
      <c r="S23" s="1046" t="e">
        <f t="shared" si="2"/>
        <v>#DIV/0!</v>
      </c>
      <c r="T23" s="977"/>
      <c r="U23" s="1012"/>
      <c r="V23" s="1047"/>
      <c r="W23" s="1048"/>
    </row>
    <row r="24" spans="1:23">
      <c r="A24" s="980" t="s">
        <v>478</v>
      </c>
      <c r="B24" s="1007" t="s">
        <v>536</v>
      </c>
      <c r="C24" s="1041">
        <v>672</v>
      </c>
      <c r="D24" s="993">
        <v>660</v>
      </c>
      <c r="E24" s="994">
        <v>670</v>
      </c>
      <c r="F24" s="995">
        <v>700</v>
      </c>
      <c r="G24" s="985">
        <v>650</v>
      </c>
      <c r="H24" s="986">
        <v>760</v>
      </c>
      <c r="I24" s="1009">
        <v>700</v>
      </c>
      <c r="J24" s="1042">
        <v>650</v>
      </c>
      <c r="K24" s="1042">
        <v>1800</v>
      </c>
      <c r="L24" s="1043">
        <f>SUM(L25:L29)</f>
        <v>1800</v>
      </c>
      <c r="M24" s="1044">
        <f>SUM(M25:M29)</f>
        <v>1800</v>
      </c>
      <c r="N24" s="1051">
        <v>450</v>
      </c>
      <c r="O24" s="974">
        <f t="shared" ref="O24:O34" si="3">U24-N24</f>
        <v>450</v>
      </c>
      <c r="P24" s="1010"/>
      <c r="Q24" s="1052"/>
      <c r="R24" s="976">
        <f t="shared" si="1"/>
        <v>900</v>
      </c>
      <c r="S24" s="1046">
        <f t="shared" si="2"/>
        <v>50</v>
      </c>
      <c r="T24" s="977"/>
      <c r="U24" s="1012">
        <v>900</v>
      </c>
      <c r="V24" s="1047"/>
      <c r="W24" s="1048"/>
    </row>
    <row r="25" spans="1:23">
      <c r="A25" s="990" t="s">
        <v>479</v>
      </c>
      <c r="B25" s="991" t="s">
        <v>645</v>
      </c>
      <c r="C25" s="1053">
        <v>501</v>
      </c>
      <c r="D25" s="993">
        <v>401</v>
      </c>
      <c r="E25" s="994">
        <v>315</v>
      </c>
      <c r="F25" s="995">
        <v>161</v>
      </c>
      <c r="G25" s="996">
        <v>206</v>
      </c>
      <c r="H25" s="997">
        <v>158</v>
      </c>
      <c r="I25" s="998">
        <v>186</v>
      </c>
      <c r="J25" s="998">
        <v>160</v>
      </c>
      <c r="K25" s="1054">
        <v>454</v>
      </c>
      <c r="L25" s="1051">
        <v>350</v>
      </c>
      <c r="M25" s="1055">
        <v>350</v>
      </c>
      <c r="N25" s="1051">
        <v>56</v>
      </c>
      <c r="O25" s="1001">
        <f t="shared" si="3"/>
        <v>90</v>
      </c>
      <c r="P25" s="1002"/>
      <c r="Q25" s="1050"/>
      <c r="R25" s="1003">
        <f t="shared" si="1"/>
        <v>146</v>
      </c>
      <c r="S25" s="1056">
        <f t="shared" si="2"/>
        <v>41.714285714285715</v>
      </c>
      <c r="T25" s="977"/>
      <c r="U25" s="1005">
        <v>146</v>
      </c>
      <c r="V25" s="1057"/>
      <c r="W25" s="1058"/>
    </row>
    <row r="26" spans="1:23">
      <c r="A26" s="980" t="s">
        <v>480</v>
      </c>
      <c r="B26" s="1007" t="s">
        <v>646</v>
      </c>
      <c r="C26" s="1041">
        <v>502</v>
      </c>
      <c r="D26" s="982">
        <v>149</v>
      </c>
      <c r="E26" s="983">
        <v>157</v>
      </c>
      <c r="F26" s="984">
        <v>180</v>
      </c>
      <c r="G26" s="985">
        <v>154</v>
      </c>
      <c r="H26" s="986">
        <v>93</v>
      </c>
      <c r="I26" s="1009">
        <v>110</v>
      </c>
      <c r="J26" s="1009">
        <v>113</v>
      </c>
      <c r="K26" s="1047">
        <v>645</v>
      </c>
      <c r="L26" s="1059">
        <v>550</v>
      </c>
      <c r="M26" s="1060">
        <v>550</v>
      </c>
      <c r="N26" s="1043">
        <v>-48</v>
      </c>
      <c r="O26" s="974">
        <f t="shared" si="3"/>
        <v>79</v>
      </c>
      <c r="P26" s="1010"/>
      <c r="Q26" s="1052"/>
      <c r="R26" s="976">
        <f t="shared" si="1"/>
        <v>31</v>
      </c>
      <c r="S26" s="1046">
        <f t="shared" si="2"/>
        <v>5.6363636363636367</v>
      </c>
      <c r="T26" s="977"/>
      <c r="U26" s="1012">
        <v>31</v>
      </c>
      <c r="V26" s="1047"/>
      <c r="W26" s="1048"/>
    </row>
    <row r="27" spans="1:23">
      <c r="A27" s="980" t="s">
        <v>481</v>
      </c>
      <c r="B27" s="1007" t="s">
        <v>647</v>
      </c>
      <c r="C27" s="1041">
        <v>504</v>
      </c>
      <c r="D27" s="982"/>
      <c r="E27" s="983"/>
      <c r="F27" s="984"/>
      <c r="G27" s="985"/>
      <c r="H27" s="986">
        <v>0</v>
      </c>
      <c r="I27" s="1009">
        <f>SUM(E27:H27)</f>
        <v>0</v>
      </c>
      <c r="J27" s="1009">
        <v>0</v>
      </c>
      <c r="K27" s="1047"/>
      <c r="L27" s="1061"/>
      <c r="M27" s="1060"/>
      <c r="N27" s="1043"/>
      <c r="O27" s="974">
        <f t="shared" si="3"/>
        <v>0</v>
      </c>
      <c r="P27" s="1010"/>
      <c r="Q27" s="1052"/>
      <c r="R27" s="976">
        <f t="shared" si="1"/>
        <v>0</v>
      </c>
      <c r="S27" s="1046" t="e">
        <f t="shared" si="2"/>
        <v>#DIV/0!</v>
      </c>
      <c r="T27" s="977"/>
      <c r="U27" s="1012"/>
      <c r="V27" s="1047"/>
      <c r="W27" s="1048"/>
    </row>
    <row r="28" spans="1:23">
      <c r="A28" s="980" t="s">
        <v>483</v>
      </c>
      <c r="B28" s="1007" t="s">
        <v>648</v>
      </c>
      <c r="C28" s="1041">
        <v>511</v>
      </c>
      <c r="D28" s="982">
        <v>180</v>
      </c>
      <c r="E28" s="983">
        <v>64</v>
      </c>
      <c r="F28" s="984">
        <v>191</v>
      </c>
      <c r="G28" s="985">
        <v>27</v>
      </c>
      <c r="H28" s="986">
        <v>60</v>
      </c>
      <c r="I28" s="1009">
        <v>72</v>
      </c>
      <c r="J28" s="1009">
        <v>92</v>
      </c>
      <c r="K28" s="1047">
        <v>250</v>
      </c>
      <c r="L28" s="1061">
        <v>400</v>
      </c>
      <c r="M28" s="1060">
        <v>400</v>
      </c>
      <c r="N28" s="1043">
        <v>49</v>
      </c>
      <c r="O28" s="974">
        <f t="shared" si="3"/>
        <v>40</v>
      </c>
      <c r="P28" s="1010"/>
      <c r="Q28" s="1052"/>
      <c r="R28" s="976">
        <f t="shared" si="1"/>
        <v>89</v>
      </c>
      <c r="S28" s="1046">
        <f t="shared" si="2"/>
        <v>22.25</v>
      </c>
      <c r="T28" s="977"/>
      <c r="U28" s="1012">
        <v>89</v>
      </c>
      <c r="V28" s="1047"/>
      <c r="W28" s="1048"/>
    </row>
    <row r="29" spans="1:23">
      <c r="A29" s="980" t="s">
        <v>484</v>
      </c>
      <c r="B29" s="1007" t="s">
        <v>649</v>
      </c>
      <c r="C29" s="1041">
        <v>518</v>
      </c>
      <c r="D29" s="982">
        <v>186</v>
      </c>
      <c r="E29" s="983">
        <v>219</v>
      </c>
      <c r="F29" s="984">
        <v>197</v>
      </c>
      <c r="G29" s="985">
        <v>169</v>
      </c>
      <c r="H29" s="986">
        <v>198</v>
      </c>
      <c r="I29" s="1009">
        <v>267</v>
      </c>
      <c r="J29" s="1009">
        <v>264</v>
      </c>
      <c r="K29" s="1047">
        <v>645</v>
      </c>
      <c r="L29" s="1061">
        <v>500</v>
      </c>
      <c r="M29" s="1060">
        <v>500</v>
      </c>
      <c r="N29" s="1043">
        <v>85</v>
      </c>
      <c r="O29" s="974">
        <f t="shared" si="3"/>
        <v>164</v>
      </c>
      <c r="P29" s="1010"/>
      <c r="Q29" s="1052"/>
      <c r="R29" s="976">
        <f t="shared" si="1"/>
        <v>249</v>
      </c>
      <c r="S29" s="1046">
        <f t="shared" si="2"/>
        <v>49.8</v>
      </c>
      <c r="T29" s="977"/>
      <c r="U29" s="1012">
        <v>249</v>
      </c>
      <c r="V29" s="1047"/>
      <c r="W29" s="1048"/>
    </row>
    <row r="30" spans="1:23">
      <c r="A30" s="980" t="s">
        <v>650</v>
      </c>
      <c r="B30" s="1062" t="s">
        <v>651</v>
      </c>
      <c r="C30" s="1041">
        <v>521</v>
      </c>
      <c r="D30" s="982">
        <v>1216</v>
      </c>
      <c r="E30" s="983">
        <v>1267</v>
      </c>
      <c r="F30" s="984">
        <v>1347</v>
      </c>
      <c r="G30" s="985">
        <v>1276</v>
      </c>
      <c r="H30" s="986">
        <v>1378</v>
      </c>
      <c r="I30" s="1009">
        <v>1212</v>
      </c>
      <c r="J30" s="1009">
        <v>1262</v>
      </c>
      <c r="K30" s="1047">
        <v>3177</v>
      </c>
      <c r="L30" s="1061">
        <v>3020</v>
      </c>
      <c r="M30" s="1060">
        <v>3020</v>
      </c>
      <c r="N30" s="1043">
        <v>746</v>
      </c>
      <c r="O30" s="974">
        <f t="shared" si="3"/>
        <v>826</v>
      </c>
      <c r="P30" s="1010"/>
      <c r="Q30" s="1052"/>
      <c r="R30" s="976">
        <f t="shared" si="1"/>
        <v>1572</v>
      </c>
      <c r="S30" s="1046">
        <f t="shared" si="2"/>
        <v>52.05298013245033</v>
      </c>
      <c r="T30" s="977"/>
      <c r="U30" s="1012">
        <v>1572</v>
      </c>
      <c r="V30" s="1047"/>
      <c r="W30" s="1048"/>
    </row>
    <row r="31" spans="1:23">
      <c r="A31" s="980" t="s">
        <v>543</v>
      </c>
      <c r="B31" s="1062" t="s">
        <v>652</v>
      </c>
      <c r="C31" s="1041" t="s">
        <v>545</v>
      </c>
      <c r="D31" s="982">
        <v>469</v>
      </c>
      <c r="E31" s="983">
        <v>487</v>
      </c>
      <c r="F31" s="984">
        <v>508</v>
      </c>
      <c r="G31" s="985">
        <v>476</v>
      </c>
      <c r="H31" s="986">
        <v>514</v>
      </c>
      <c r="I31" s="1009">
        <v>449</v>
      </c>
      <c r="J31" s="1009">
        <v>464</v>
      </c>
      <c r="K31" s="1047">
        <v>1137</v>
      </c>
      <c r="L31" s="1061">
        <v>1072</v>
      </c>
      <c r="M31" s="1060">
        <v>1072</v>
      </c>
      <c r="N31" s="1043">
        <v>265</v>
      </c>
      <c r="O31" s="974">
        <f t="shared" si="3"/>
        <v>296</v>
      </c>
      <c r="P31" s="1010"/>
      <c r="Q31" s="1052"/>
      <c r="R31" s="976">
        <f t="shared" si="1"/>
        <v>561</v>
      </c>
      <c r="S31" s="1046">
        <f t="shared" si="2"/>
        <v>52.332089552238806</v>
      </c>
      <c r="T31" s="977"/>
      <c r="U31" s="1012">
        <v>561</v>
      </c>
      <c r="V31" s="1047"/>
      <c r="W31" s="1048"/>
    </row>
    <row r="32" spans="1:23">
      <c r="A32" s="980" t="s">
        <v>488</v>
      </c>
      <c r="B32" s="1007" t="s">
        <v>653</v>
      </c>
      <c r="C32" s="1041">
        <v>557</v>
      </c>
      <c r="D32" s="982"/>
      <c r="E32" s="983"/>
      <c r="F32" s="984"/>
      <c r="G32" s="985"/>
      <c r="H32" s="986">
        <v>0</v>
      </c>
      <c r="I32" s="1009">
        <f>SUM(E32:H32)</f>
        <v>0</v>
      </c>
      <c r="J32" s="1009">
        <v>0</v>
      </c>
      <c r="K32" s="1047"/>
      <c r="L32" s="1061"/>
      <c r="M32" s="1060"/>
      <c r="N32" s="1043"/>
      <c r="O32" s="974">
        <f t="shared" si="3"/>
        <v>0</v>
      </c>
      <c r="P32" s="1010"/>
      <c r="Q32" s="1052"/>
      <c r="R32" s="976">
        <f t="shared" si="1"/>
        <v>0</v>
      </c>
      <c r="S32" s="1046" t="e">
        <f t="shared" si="2"/>
        <v>#DIV/0!</v>
      </c>
      <c r="T32" s="977"/>
      <c r="U32" s="1012"/>
      <c r="V32" s="1047"/>
      <c r="W32" s="1048"/>
    </row>
    <row r="33" spans="1:23">
      <c r="A33" s="980" t="s">
        <v>489</v>
      </c>
      <c r="B33" s="1007" t="s">
        <v>654</v>
      </c>
      <c r="C33" s="1041">
        <v>551</v>
      </c>
      <c r="D33" s="982"/>
      <c r="E33" s="983"/>
      <c r="F33" s="984"/>
      <c r="G33" s="985"/>
      <c r="H33" s="986">
        <v>0</v>
      </c>
      <c r="I33" s="1009">
        <f>SUM(E33:H33)</f>
        <v>0</v>
      </c>
      <c r="J33" s="1009">
        <v>0</v>
      </c>
      <c r="K33" s="1047">
        <v>21</v>
      </c>
      <c r="L33" s="1061"/>
      <c r="M33" s="1060"/>
      <c r="N33" s="1043">
        <v>5</v>
      </c>
      <c r="O33" s="974">
        <f t="shared" si="3"/>
        <v>5</v>
      </c>
      <c r="P33" s="1010"/>
      <c r="Q33" s="1052"/>
      <c r="R33" s="976">
        <f t="shared" si="1"/>
        <v>10</v>
      </c>
      <c r="S33" s="1046" t="e">
        <f t="shared" si="2"/>
        <v>#DIV/0!</v>
      </c>
      <c r="T33" s="977"/>
      <c r="U33" s="1012">
        <v>10</v>
      </c>
      <c r="V33" s="1047"/>
      <c r="W33" s="1048"/>
    </row>
    <row r="34" spans="1:23">
      <c r="A34" s="1014" t="s">
        <v>548</v>
      </c>
      <c r="B34" s="1015" t="s">
        <v>655</v>
      </c>
      <c r="C34" s="1063" t="s">
        <v>549</v>
      </c>
      <c r="D34" s="1017">
        <v>19</v>
      </c>
      <c r="E34" s="1018">
        <v>23</v>
      </c>
      <c r="F34" s="1019">
        <v>24</v>
      </c>
      <c r="G34" s="967">
        <v>24</v>
      </c>
      <c r="H34" s="968">
        <v>119</v>
      </c>
      <c r="I34" s="1022">
        <v>247</v>
      </c>
      <c r="J34" s="1022">
        <v>20</v>
      </c>
      <c r="K34" s="1064">
        <v>179</v>
      </c>
      <c r="L34" s="1065">
        <v>51</v>
      </c>
      <c r="M34" s="1066">
        <v>51</v>
      </c>
      <c r="N34" s="1067">
        <v>27</v>
      </c>
      <c r="O34" s="1025">
        <f t="shared" si="3"/>
        <v>24</v>
      </c>
      <c r="P34" s="1026"/>
      <c r="Q34" s="1068"/>
      <c r="R34" s="1027">
        <f t="shared" si="1"/>
        <v>51</v>
      </c>
      <c r="S34" s="1069">
        <f t="shared" si="2"/>
        <v>100</v>
      </c>
      <c r="T34" s="977"/>
      <c r="U34" s="1029">
        <v>51</v>
      </c>
      <c r="V34" s="1064"/>
      <c r="W34" s="1070"/>
    </row>
    <row r="35" spans="1:23">
      <c r="A35" s="980" t="s">
        <v>656</v>
      </c>
      <c r="B35" s="1031" t="s">
        <v>551</v>
      </c>
      <c r="C35" s="1032"/>
      <c r="D35" s="976">
        <f>SUM(D25:D34)</f>
        <v>2620</v>
      </c>
      <c r="E35" s="1011">
        <f>SUM(E25:E34)</f>
        <v>2532</v>
      </c>
      <c r="F35" s="1009">
        <f>SUM(F25:F34)</f>
        <v>2608</v>
      </c>
      <c r="G35" s="1011">
        <f>SUM(G25:G34)</f>
        <v>2332</v>
      </c>
      <c r="H35" s="1009">
        <f>SUM(H25:H34)</f>
        <v>2520</v>
      </c>
      <c r="I35" s="1009">
        <v>2543</v>
      </c>
      <c r="J35" s="1009">
        <f t="shared" ref="J35:Q35" si="4">SUM(J25:J34)</f>
        <v>2375</v>
      </c>
      <c r="K35" s="1071">
        <f t="shared" si="4"/>
        <v>6508</v>
      </c>
      <c r="L35" s="971">
        <f t="shared" si="4"/>
        <v>5943</v>
      </c>
      <c r="M35" s="1072">
        <f t="shared" si="4"/>
        <v>5943</v>
      </c>
      <c r="N35" s="1073">
        <f t="shared" si="4"/>
        <v>1185</v>
      </c>
      <c r="O35" s="1073">
        <f t="shared" si="4"/>
        <v>1524</v>
      </c>
      <c r="P35" s="1073">
        <f t="shared" si="4"/>
        <v>0</v>
      </c>
      <c r="Q35" s="1073">
        <f t="shared" si="4"/>
        <v>0</v>
      </c>
      <c r="R35" s="976">
        <f t="shared" si="1"/>
        <v>2709</v>
      </c>
      <c r="S35" s="1046">
        <f t="shared" si="2"/>
        <v>45.583038869257955</v>
      </c>
      <c r="T35" s="977"/>
      <c r="U35" s="1074">
        <f>SUM(U25:U34)</f>
        <v>2709</v>
      </c>
      <c r="V35" s="1071">
        <f>SUM(V25:V34)</f>
        <v>0</v>
      </c>
      <c r="W35" s="1046">
        <f>SUM(W25:W34)</f>
        <v>0</v>
      </c>
    </row>
    <row r="36" spans="1:23">
      <c r="A36" s="990" t="s">
        <v>492</v>
      </c>
      <c r="B36" s="991" t="s">
        <v>657</v>
      </c>
      <c r="C36" s="1053">
        <v>601</v>
      </c>
      <c r="D36" s="993"/>
      <c r="E36" s="994"/>
      <c r="F36" s="995"/>
      <c r="G36" s="996"/>
      <c r="H36" s="997">
        <v>0</v>
      </c>
      <c r="I36" s="998">
        <f>SUM(E36:H36)</f>
        <v>0</v>
      </c>
      <c r="J36" s="998">
        <v>0</v>
      </c>
      <c r="K36" s="1057"/>
      <c r="L36" s="1059"/>
      <c r="M36" s="1075"/>
      <c r="N36" s="1076"/>
      <c r="O36" s="1001">
        <f>U36-N36</f>
        <v>0</v>
      </c>
      <c r="P36" s="1002"/>
      <c r="Q36" s="1050"/>
      <c r="R36" s="1003">
        <f t="shared" si="1"/>
        <v>0</v>
      </c>
      <c r="S36" s="1056" t="e">
        <f t="shared" si="2"/>
        <v>#DIV/0!</v>
      </c>
      <c r="T36" s="977"/>
      <c r="U36" s="1005"/>
      <c r="V36" s="1057"/>
      <c r="W36" s="1058"/>
    </row>
    <row r="37" spans="1:23">
      <c r="A37" s="980" t="s">
        <v>493</v>
      </c>
      <c r="B37" s="1007" t="s">
        <v>658</v>
      </c>
      <c r="C37" s="1041">
        <v>602</v>
      </c>
      <c r="D37" s="982">
        <v>175</v>
      </c>
      <c r="E37" s="983">
        <v>177</v>
      </c>
      <c r="F37" s="984">
        <v>173</v>
      </c>
      <c r="G37" s="985">
        <v>205</v>
      </c>
      <c r="H37" s="986">
        <v>178</v>
      </c>
      <c r="I37" s="1009">
        <v>131</v>
      </c>
      <c r="J37" s="1009">
        <v>148</v>
      </c>
      <c r="K37" s="1047">
        <v>552</v>
      </c>
      <c r="L37" s="1061"/>
      <c r="M37" s="1060"/>
      <c r="N37" s="1045">
        <v>152</v>
      </c>
      <c r="O37" s="974">
        <f>U37-N37</f>
        <v>145</v>
      </c>
      <c r="P37" s="1010"/>
      <c r="Q37" s="1052"/>
      <c r="R37" s="976">
        <f t="shared" si="1"/>
        <v>297</v>
      </c>
      <c r="S37" s="1046" t="e">
        <f t="shared" si="2"/>
        <v>#DIV/0!</v>
      </c>
      <c r="T37" s="977"/>
      <c r="U37" s="1012">
        <v>297</v>
      </c>
      <c r="V37" s="1047"/>
      <c r="W37" s="1048"/>
    </row>
    <row r="38" spans="1:23">
      <c r="A38" s="980" t="s">
        <v>494</v>
      </c>
      <c r="B38" s="1007" t="s">
        <v>659</v>
      </c>
      <c r="C38" s="1041">
        <v>604</v>
      </c>
      <c r="D38" s="982"/>
      <c r="E38" s="983"/>
      <c r="F38" s="984"/>
      <c r="G38" s="985"/>
      <c r="H38" s="986">
        <v>0</v>
      </c>
      <c r="I38" s="1009">
        <f>SUM(E38:H38)</f>
        <v>0</v>
      </c>
      <c r="J38" s="1009">
        <v>0</v>
      </c>
      <c r="K38" s="1047"/>
      <c r="L38" s="1061"/>
      <c r="M38" s="1060"/>
      <c r="N38" s="1045"/>
      <c r="O38" s="974">
        <f>U38-N38</f>
        <v>0</v>
      </c>
      <c r="P38" s="1010"/>
      <c r="Q38" s="1052"/>
      <c r="R38" s="976">
        <f t="shared" si="1"/>
        <v>0</v>
      </c>
      <c r="S38" s="1046" t="e">
        <f t="shared" si="2"/>
        <v>#DIV/0!</v>
      </c>
      <c r="T38" s="977"/>
      <c r="U38" s="1012"/>
      <c r="V38" s="1047"/>
      <c r="W38" s="1048"/>
    </row>
    <row r="39" spans="1:23">
      <c r="A39" s="980" t="s">
        <v>495</v>
      </c>
      <c r="B39" s="1007" t="s">
        <v>660</v>
      </c>
      <c r="C39" s="1041" t="s">
        <v>556</v>
      </c>
      <c r="D39" s="982">
        <v>2336</v>
      </c>
      <c r="E39" s="983">
        <v>2388</v>
      </c>
      <c r="F39" s="984">
        <v>2517</v>
      </c>
      <c r="G39" s="985">
        <v>2378</v>
      </c>
      <c r="H39" s="986">
        <v>2563</v>
      </c>
      <c r="I39" s="1009">
        <v>2303</v>
      </c>
      <c r="J39" s="1009">
        <v>2311</v>
      </c>
      <c r="K39" s="1047">
        <v>5991</v>
      </c>
      <c r="L39" s="1061">
        <v>5943</v>
      </c>
      <c r="M39" s="1060">
        <v>5943</v>
      </c>
      <c r="N39" s="1045">
        <v>1412</v>
      </c>
      <c r="O39" s="974">
        <f>U39-N39</f>
        <v>1502</v>
      </c>
      <c r="P39" s="1010"/>
      <c r="Q39" s="1052"/>
      <c r="R39" s="976">
        <f t="shared" si="1"/>
        <v>2914</v>
      </c>
      <c r="S39" s="1046">
        <f t="shared" si="2"/>
        <v>49.032475180885079</v>
      </c>
      <c r="T39" s="977"/>
      <c r="U39" s="1012">
        <v>2914</v>
      </c>
      <c r="V39" s="1047"/>
      <c r="W39" s="1048"/>
    </row>
    <row r="40" spans="1:23">
      <c r="A40" s="1014" t="s">
        <v>496</v>
      </c>
      <c r="B40" s="1015" t="s">
        <v>655</v>
      </c>
      <c r="C40" s="1063" t="s">
        <v>557</v>
      </c>
      <c r="D40" s="1017">
        <v>135</v>
      </c>
      <c r="E40" s="1018"/>
      <c r="F40" s="1019"/>
      <c r="G40" s="967"/>
      <c r="H40" s="968">
        <v>0</v>
      </c>
      <c r="I40" s="1022">
        <v>110</v>
      </c>
      <c r="J40" s="1022">
        <v>52</v>
      </c>
      <c r="K40" s="1064">
        <v>137</v>
      </c>
      <c r="L40" s="1065"/>
      <c r="M40" s="1066"/>
      <c r="N40" s="1077"/>
      <c r="O40" s="974">
        <f>U40-N40</f>
        <v>28</v>
      </c>
      <c r="P40" s="1026"/>
      <c r="Q40" s="1068"/>
      <c r="R40" s="1027">
        <f t="shared" si="1"/>
        <v>28</v>
      </c>
      <c r="S40" s="1069" t="e">
        <f t="shared" si="2"/>
        <v>#DIV/0!</v>
      </c>
      <c r="T40" s="977"/>
      <c r="U40" s="1029">
        <v>28</v>
      </c>
      <c r="V40" s="1064"/>
      <c r="W40" s="1070"/>
    </row>
    <row r="41" spans="1:23">
      <c r="A41" s="980" t="s">
        <v>497</v>
      </c>
      <c r="B41" s="1031" t="s">
        <v>558</v>
      </c>
      <c r="C41" s="1032" t="s">
        <v>460</v>
      </c>
      <c r="D41" s="976">
        <f>SUM(D36:D40)</f>
        <v>2646</v>
      </c>
      <c r="E41" s="1011">
        <f>SUM(E36:E40)</f>
        <v>2565</v>
      </c>
      <c r="F41" s="1009">
        <f>SUM(F36:F40)</f>
        <v>2690</v>
      </c>
      <c r="G41" s="1011">
        <f>SUM(G36:G40)</f>
        <v>2583</v>
      </c>
      <c r="H41" s="1009">
        <f>SUM(H36:H40)</f>
        <v>2741</v>
      </c>
      <c r="I41" s="1009">
        <v>2544</v>
      </c>
      <c r="J41" s="1009">
        <f t="shared" ref="J41:Q41" si="5">SUM(J36:J40)</f>
        <v>2511</v>
      </c>
      <c r="K41" s="1071">
        <f t="shared" si="5"/>
        <v>6680</v>
      </c>
      <c r="L41" s="971">
        <f t="shared" si="5"/>
        <v>5943</v>
      </c>
      <c r="M41" s="1072">
        <f t="shared" si="5"/>
        <v>5943</v>
      </c>
      <c r="N41" s="1073">
        <f t="shared" si="5"/>
        <v>1564</v>
      </c>
      <c r="O41" s="1078">
        <f t="shared" si="5"/>
        <v>1675</v>
      </c>
      <c r="P41" s="1078">
        <f t="shared" si="5"/>
        <v>0</v>
      </c>
      <c r="Q41" s="1078">
        <f t="shared" si="5"/>
        <v>0</v>
      </c>
      <c r="R41" s="976">
        <f t="shared" si="1"/>
        <v>3239</v>
      </c>
      <c r="S41" s="1046">
        <f t="shared" si="2"/>
        <v>54.501093723708557</v>
      </c>
      <c r="T41" s="1079"/>
      <c r="U41" s="1074">
        <f>SUM(U36:U40)</f>
        <v>3239</v>
      </c>
      <c r="V41" s="1071">
        <f>SUM(V36:V40)</f>
        <v>0</v>
      </c>
      <c r="W41" s="1046">
        <f>SUM(W36:W40)</f>
        <v>0</v>
      </c>
    </row>
    <row r="42" spans="1:23" ht="5.25" customHeight="1">
      <c r="A42" s="1014"/>
      <c r="B42" s="1080"/>
      <c r="C42" s="1081"/>
      <c r="D42" s="1017"/>
      <c r="E42" s="1018"/>
      <c r="F42" s="1019"/>
      <c r="G42" s="1082"/>
      <c r="H42" s="1083"/>
      <c r="I42" s="1084"/>
      <c r="J42" s="1084"/>
      <c r="K42" s="1085"/>
      <c r="L42" s="1086"/>
      <c r="M42" s="1087"/>
      <c r="N42" s="1088"/>
      <c r="O42" s="1089"/>
      <c r="P42" s="1090"/>
      <c r="Q42" s="1091"/>
      <c r="R42" s="1082"/>
      <c r="S42" s="1092"/>
      <c r="T42" s="977"/>
      <c r="U42" s="1093"/>
      <c r="V42" s="1085"/>
      <c r="W42" s="1092"/>
    </row>
    <row r="43" spans="1:23">
      <c r="A43" s="961" t="s">
        <v>498</v>
      </c>
      <c r="B43" s="1031" t="s">
        <v>536</v>
      </c>
      <c r="C43" s="1032" t="s">
        <v>460</v>
      </c>
      <c r="D43" s="976">
        <f>D41-D39</f>
        <v>310</v>
      </c>
      <c r="E43" s="1011">
        <f>E41-E39</f>
        <v>177</v>
      </c>
      <c r="F43" s="1011">
        <f>F41-F39</f>
        <v>173</v>
      </c>
      <c r="G43" s="1011">
        <f>G41-G39</f>
        <v>205</v>
      </c>
      <c r="H43" s="1009">
        <f>H41-H39</f>
        <v>178</v>
      </c>
      <c r="I43" s="1009">
        <v>241</v>
      </c>
      <c r="J43" s="1022">
        <v>200</v>
      </c>
      <c r="K43" s="1071">
        <f t="shared" ref="K43:Q43" si="6">K41-K39</f>
        <v>689</v>
      </c>
      <c r="L43" s="971">
        <f t="shared" si="6"/>
        <v>0</v>
      </c>
      <c r="M43" s="1072">
        <f t="shared" si="6"/>
        <v>0</v>
      </c>
      <c r="N43" s="1073">
        <f t="shared" si="6"/>
        <v>152</v>
      </c>
      <c r="O43" s="1078">
        <f t="shared" si="6"/>
        <v>173</v>
      </c>
      <c r="P43" s="1073">
        <f t="shared" si="6"/>
        <v>0</v>
      </c>
      <c r="Q43" s="1078">
        <f t="shared" si="6"/>
        <v>0</v>
      </c>
      <c r="R43" s="976">
        <f>SUM(N43:Q43)</f>
        <v>325</v>
      </c>
      <c r="S43" s="1046" t="e">
        <f>(R43/M43)*100</f>
        <v>#DIV/0!</v>
      </c>
      <c r="T43" s="1094"/>
      <c r="U43" s="1074">
        <f>U41-U39</f>
        <v>325</v>
      </c>
      <c r="V43" s="1071">
        <f>V41-V39</f>
        <v>0</v>
      </c>
      <c r="W43" s="1046">
        <f>W41-W39</f>
        <v>0</v>
      </c>
    </row>
    <row r="44" spans="1:23">
      <c r="A44" s="980" t="s">
        <v>499</v>
      </c>
      <c r="B44" s="1031"/>
      <c r="C44" s="1032" t="s">
        <v>460</v>
      </c>
      <c r="D44" s="976">
        <f>D41-D35</f>
        <v>26</v>
      </c>
      <c r="E44" s="1011">
        <f>E41-E35</f>
        <v>33</v>
      </c>
      <c r="F44" s="1011">
        <f>F41-F35</f>
        <v>82</v>
      </c>
      <c r="G44" s="1011">
        <f>G41-G35</f>
        <v>251</v>
      </c>
      <c r="H44" s="1009">
        <f>H41-H35</f>
        <v>221</v>
      </c>
      <c r="I44" s="1009">
        <v>1</v>
      </c>
      <c r="J44" s="1084">
        <v>136</v>
      </c>
      <c r="K44" s="1071">
        <f t="shared" ref="K44:Q44" si="7">K41-K35</f>
        <v>172</v>
      </c>
      <c r="L44" s="971">
        <f t="shared" si="7"/>
        <v>0</v>
      </c>
      <c r="M44" s="1072">
        <f t="shared" si="7"/>
        <v>0</v>
      </c>
      <c r="N44" s="1073">
        <f t="shared" si="7"/>
        <v>379</v>
      </c>
      <c r="O44" s="1078">
        <f t="shared" si="7"/>
        <v>151</v>
      </c>
      <c r="P44" s="1073">
        <f t="shared" si="7"/>
        <v>0</v>
      </c>
      <c r="Q44" s="1078">
        <f t="shared" si="7"/>
        <v>0</v>
      </c>
      <c r="R44" s="976">
        <f>SUM(N44:Q44)</f>
        <v>530</v>
      </c>
      <c r="S44" s="1046" t="e">
        <f>(R44/M44)*100</f>
        <v>#DIV/0!</v>
      </c>
      <c r="T44" s="977"/>
      <c r="U44" s="1074">
        <f>U41-U35</f>
        <v>530</v>
      </c>
      <c r="V44" s="1071">
        <f>V41-V35</f>
        <v>0</v>
      </c>
      <c r="W44" s="1046">
        <f>W41-W35</f>
        <v>0</v>
      </c>
    </row>
    <row r="45" spans="1:23">
      <c r="A45" s="990" t="s">
        <v>500</v>
      </c>
      <c r="B45" s="1095" t="s">
        <v>536</v>
      </c>
      <c r="C45" s="1096" t="s">
        <v>460</v>
      </c>
      <c r="D45" s="976">
        <f>D44-D39</f>
        <v>-2310</v>
      </c>
      <c r="E45" s="1011">
        <f>E44-E39</f>
        <v>-2355</v>
      </c>
      <c r="F45" s="1011">
        <f>F44-F39</f>
        <v>-2435</v>
      </c>
      <c r="G45" s="1011">
        <f>G44-G39</f>
        <v>-2127</v>
      </c>
      <c r="H45" s="1009">
        <f>H44-H39</f>
        <v>-2342</v>
      </c>
      <c r="I45" s="1009">
        <v>-2302</v>
      </c>
      <c r="J45" s="998">
        <v>-2175</v>
      </c>
      <c r="K45" s="1071">
        <f t="shared" ref="K45:Q45" si="8">K44-K39</f>
        <v>-5819</v>
      </c>
      <c r="L45" s="971">
        <f t="shared" si="8"/>
        <v>-5943</v>
      </c>
      <c r="M45" s="1072">
        <f t="shared" si="8"/>
        <v>-5943</v>
      </c>
      <c r="N45" s="1073">
        <f t="shared" si="8"/>
        <v>-1033</v>
      </c>
      <c r="O45" s="1078">
        <f t="shared" si="8"/>
        <v>-1351</v>
      </c>
      <c r="P45" s="1073">
        <f t="shared" si="8"/>
        <v>0</v>
      </c>
      <c r="Q45" s="1078">
        <f t="shared" si="8"/>
        <v>0</v>
      </c>
      <c r="R45" s="976">
        <f>SUM(N45:Q45)</f>
        <v>-2384</v>
      </c>
      <c r="S45" s="1046">
        <f>(R45/M45)*100</f>
        <v>40.114420326434463</v>
      </c>
      <c r="T45" s="1097"/>
      <c r="U45" s="1074">
        <f>U44-U39</f>
        <v>-2384</v>
      </c>
      <c r="V45" s="1071">
        <f>V44-V39</f>
        <v>0</v>
      </c>
      <c r="W45" s="1046">
        <f>W44-W39</f>
        <v>0</v>
      </c>
    </row>
    <row r="48" spans="1:23" ht="14.25">
      <c r="A48" s="1098" t="s">
        <v>661</v>
      </c>
    </row>
    <row r="49" spans="1:1" ht="14.25">
      <c r="A49" s="1098" t="s">
        <v>662</v>
      </c>
    </row>
    <row r="50" spans="1:1" ht="14.25">
      <c r="A50" s="1099" t="s">
        <v>663</v>
      </c>
    </row>
    <row r="51" spans="1:1" ht="14.25">
      <c r="A51" s="1100"/>
    </row>
    <row r="52" spans="1:1">
      <c r="A52" s="1101" t="s">
        <v>664</v>
      </c>
    </row>
    <row r="53" spans="1:1">
      <c r="A53" s="1101"/>
    </row>
    <row r="54" spans="1:1">
      <c r="A54" s="1101" t="s">
        <v>665</v>
      </c>
    </row>
    <row r="55" spans="1:1">
      <c r="A55" s="1101"/>
    </row>
    <row r="56" spans="1:1">
      <c r="A56" s="1101"/>
    </row>
    <row r="57" spans="1:1">
      <c r="A57" s="1101"/>
    </row>
  </sheetData>
  <mergeCells count="15"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workbookViewId="0">
      <selection activeCell="N23" sqref="N23"/>
    </sheetView>
  </sheetViews>
  <sheetFormatPr defaultRowHeight="12.75"/>
  <cols>
    <col min="1" max="1" width="37.7109375" customWidth="1"/>
    <col min="2" max="2" width="18.7109375" hidden="1" customWidth="1"/>
    <col min="3" max="3" width="9.140625" style="441" customWidth="1"/>
    <col min="4" max="6" width="9.140625" hidden="1" customWidth="1"/>
    <col min="7" max="11" width="11.5703125" style="373" hidden="1" customWidth="1"/>
    <col min="12" max="12" width="10.28515625" style="373" customWidth="1"/>
    <col min="13" max="13" width="10.28515625" style="1107" customWidth="1"/>
    <col min="14" max="18" width="9.5703125" style="373" customWidth="1"/>
    <col min="19" max="19" width="9.42578125" style="353" customWidth="1"/>
    <col min="20" max="20" width="3.42578125" style="373" customWidth="1"/>
    <col min="21" max="21" width="9" style="373" customWidth="1"/>
    <col min="22" max="22" width="11.85546875" style="373" customWidth="1"/>
    <col min="23" max="23" width="12" style="373" customWidth="1"/>
  </cols>
  <sheetData>
    <row r="1" spans="1:23" s="440" customFormat="1" ht="15.75">
      <c r="A1" s="1359" t="s">
        <v>624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1359"/>
      <c r="N1" s="1359"/>
      <c r="O1" s="1359"/>
      <c r="P1" s="1359"/>
      <c r="Q1" s="1359"/>
      <c r="R1" s="1359"/>
      <c r="S1" s="1359"/>
      <c r="T1" s="1359"/>
      <c r="U1" s="1359"/>
      <c r="V1" s="1359"/>
      <c r="W1" s="1359"/>
    </row>
    <row r="2" spans="1:23" ht="21.75" customHeight="1">
      <c r="A2" s="1104" t="s">
        <v>437</v>
      </c>
      <c r="B2" s="1105"/>
      <c r="C2" s="1106"/>
      <c r="D2" s="147"/>
      <c r="E2" s="147"/>
      <c r="F2" s="147"/>
      <c r="G2" s="1107"/>
      <c r="H2" s="1107"/>
      <c r="I2" s="1107"/>
      <c r="J2" s="1107"/>
      <c r="K2" s="1107"/>
      <c r="L2" s="1107"/>
      <c r="M2" s="1108"/>
      <c r="N2" s="1108"/>
      <c r="O2" s="1107"/>
      <c r="P2" s="1107"/>
      <c r="Q2" s="1107"/>
      <c r="R2" s="1107"/>
      <c r="S2" s="1109"/>
      <c r="T2" s="1107"/>
      <c r="U2" s="1107"/>
      <c r="V2" s="1107"/>
      <c r="W2" s="1107"/>
    </row>
    <row r="3" spans="1:23">
      <c r="A3" s="1110"/>
      <c r="B3" s="147"/>
      <c r="C3" s="1106"/>
      <c r="D3" s="147"/>
      <c r="E3" s="147"/>
      <c r="F3" s="147"/>
      <c r="G3" s="1107"/>
      <c r="H3" s="1107"/>
      <c r="I3" s="1107"/>
      <c r="J3" s="1107"/>
      <c r="K3" s="1107"/>
      <c r="L3" s="1107"/>
      <c r="M3" s="1108"/>
      <c r="N3" s="1108"/>
      <c r="O3" s="1107"/>
      <c r="P3" s="1107"/>
      <c r="Q3" s="1107"/>
      <c r="R3" s="1107"/>
      <c r="S3" s="1109"/>
      <c r="T3" s="1107"/>
      <c r="U3" s="1107"/>
      <c r="V3" s="1107"/>
      <c r="W3" s="1107"/>
    </row>
    <row r="4" spans="1:23" ht="13.5" thickBot="1">
      <c r="A4" s="1111"/>
      <c r="B4" s="1112"/>
      <c r="C4" s="1113"/>
      <c r="D4" s="1112"/>
      <c r="E4" s="1112"/>
      <c r="F4" s="147"/>
      <c r="G4" s="1107"/>
      <c r="H4" s="1107"/>
      <c r="I4" s="1107"/>
      <c r="J4" s="1107"/>
      <c r="K4" s="1107"/>
      <c r="L4" s="1107"/>
      <c r="M4" s="1108"/>
      <c r="N4" s="1108"/>
      <c r="O4" s="1107"/>
      <c r="P4" s="1107"/>
      <c r="Q4" s="1107"/>
      <c r="R4" s="1107"/>
      <c r="S4" s="1109"/>
      <c r="T4" s="1107"/>
      <c r="U4" s="1107"/>
      <c r="V4" s="1107"/>
      <c r="W4" s="1107"/>
    </row>
    <row r="5" spans="1:23" ht="16.5" thickBot="1">
      <c r="A5" s="1114" t="s">
        <v>438</v>
      </c>
      <c r="B5" s="1115"/>
      <c r="C5" s="1116" t="s">
        <v>666</v>
      </c>
      <c r="D5" s="1117"/>
      <c r="E5" s="1118"/>
      <c r="F5" s="1117"/>
      <c r="G5" s="1119"/>
      <c r="H5" s="1120"/>
      <c r="I5" s="1120"/>
      <c r="J5" s="1120"/>
      <c r="K5" s="1120"/>
      <c r="L5" s="1120"/>
      <c r="M5" s="1121"/>
      <c r="N5" s="1121"/>
      <c r="O5" s="1107"/>
      <c r="P5" s="1107"/>
      <c r="Q5" s="1107"/>
      <c r="R5" s="1107"/>
      <c r="S5" s="1109"/>
      <c r="T5" s="1107"/>
      <c r="U5" s="1107"/>
      <c r="V5" s="1107"/>
      <c r="W5" s="1107"/>
    </row>
    <row r="6" spans="1:23" ht="23.25" customHeight="1" thickBot="1">
      <c r="A6" s="1110" t="s">
        <v>440</v>
      </c>
      <c r="B6" s="147"/>
      <c r="C6" s="1106"/>
      <c r="D6" s="147"/>
      <c r="E6" s="147"/>
      <c r="F6" s="147"/>
      <c r="G6" s="1107"/>
      <c r="H6" s="1107"/>
      <c r="I6" s="1107"/>
      <c r="J6" s="1107"/>
      <c r="K6" s="1107"/>
      <c r="L6" s="1107"/>
      <c r="M6" s="1108"/>
      <c r="N6" s="1108"/>
      <c r="O6" s="1107"/>
      <c r="P6" s="1107"/>
      <c r="Q6" s="1107"/>
      <c r="R6" s="1107"/>
      <c r="S6" s="1109"/>
      <c r="T6" s="1107"/>
      <c r="U6" s="1107"/>
      <c r="V6" s="1107"/>
      <c r="W6" s="1107"/>
    </row>
    <row r="7" spans="1:23" ht="13.5" thickBot="1">
      <c r="A7" s="1122" t="s">
        <v>29</v>
      </c>
      <c r="B7" s="1123" t="s">
        <v>444</v>
      </c>
      <c r="C7" s="1124" t="s">
        <v>511</v>
      </c>
      <c r="D7" s="1125"/>
      <c r="E7" s="1126"/>
      <c r="F7" s="1127" t="s">
        <v>628</v>
      </c>
      <c r="G7" s="1127" t="s">
        <v>629</v>
      </c>
      <c r="H7" s="1127" t="s">
        <v>630</v>
      </c>
      <c r="I7" s="1127" t="s">
        <v>631</v>
      </c>
      <c r="J7" s="1128" t="s">
        <v>632</v>
      </c>
      <c r="K7" s="1129" t="s">
        <v>633</v>
      </c>
      <c r="L7" s="1130" t="s">
        <v>634</v>
      </c>
      <c r="M7" s="1131"/>
      <c r="N7" s="1132" t="s">
        <v>635</v>
      </c>
      <c r="O7" s="1132"/>
      <c r="P7" s="1132"/>
      <c r="Q7" s="1132"/>
      <c r="R7" s="1133" t="s">
        <v>636</v>
      </c>
      <c r="S7" s="1134" t="s">
        <v>443</v>
      </c>
      <c r="T7" s="1107"/>
      <c r="U7" s="1135" t="s">
        <v>667</v>
      </c>
      <c r="V7" s="1135"/>
      <c r="W7" s="1135"/>
    </row>
    <row r="8" spans="1:23" ht="13.5" thickBot="1">
      <c r="A8" s="1122"/>
      <c r="B8" s="1123"/>
      <c r="C8" s="1136"/>
      <c r="D8" s="1137" t="s">
        <v>626</v>
      </c>
      <c r="E8" s="1138" t="s">
        <v>627</v>
      </c>
      <c r="F8" s="1127"/>
      <c r="G8" s="1127"/>
      <c r="H8" s="1127"/>
      <c r="I8" s="1127"/>
      <c r="J8" s="1128"/>
      <c r="K8" s="1139"/>
      <c r="L8" s="1140" t="s">
        <v>33</v>
      </c>
      <c r="M8" s="1141" t="s">
        <v>34</v>
      </c>
      <c r="N8" s="1142" t="s">
        <v>447</v>
      </c>
      <c r="O8" s="1143" t="s">
        <v>450</v>
      </c>
      <c r="P8" s="1143" t="s">
        <v>453</v>
      </c>
      <c r="Q8" s="1144" t="s">
        <v>456</v>
      </c>
      <c r="R8" s="1145" t="s">
        <v>457</v>
      </c>
      <c r="S8" s="1146" t="s">
        <v>458</v>
      </c>
      <c r="T8" s="1107"/>
      <c r="U8" s="1147" t="s">
        <v>638</v>
      </c>
      <c r="V8" s="1147" t="s">
        <v>639</v>
      </c>
      <c r="W8" s="1148" t="s">
        <v>640</v>
      </c>
    </row>
    <row r="9" spans="1:23">
      <c r="A9" s="1149" t="s">
        <v>459</v>
      </c>
      <c r="B9" s="1150"/>
      <c r="C9" s="1151"/>
      <c r="D9" s="1152">
        <v>6</v>
      </c>
      <c r="E9" s="1153">
        <v>6</v>
      </c>
      <c r="F9" s="1153">
        <v>6</v>
      </c>
      <c r="G9" s="1154">
        <v>6</v>
      </c>
      <c r="H9" s="1154">
        <v>6</v>
      </c>
      <c r="I9" s="1154">
        <v>6</v>
      </c>
      <c r="J9" s="1155">
        <v>7</v>
      </c>
      <c r="K9" s="1156">
        <v>7</v>
      </c>
      <c r="L9" s="1157"/>
      <c r="M9" s="1158"/>
      <c r="N9" s="1159">
        <v>7</v>
      </c>
      <c r="O9" s="1160">
        <f>U9</f>
        <v>7</v>
      </c>
      <c r="P9" s="1161"/>
      <c r="Q9" s="1160"/>
      <c r="R9" s="1162" t="s">
        <v>460</v>
      </c>
      <c r="S9" s="1163" t="s">
        <v>460</v>
      </c>
      <c r="T9" s="1164"/>
      <c r="U9" s="1165">
        <v>7</v>
      </c>
      <c r="V9" s="1166"/>
      <c r="W9" s="1166"/>
    </row>
    <row r="10" spans="1:23" ht="13.5" thickBot="1">
      <c r="A10" s="1167" t="s">
        <v>461</v>
      </c>
      <c r="B10" s="1168"/>
      <c r="C10" s="1169"/>
      <c r="D10" s="1170">
        <v>5.5</v>
      </c>
      <c r="E10" s="1171">
        <v>5.9</v>
      </c>
      <c r="F10" s="1171">
        <v>6</v>
      </c>
      <c r="G10" s="1172">
        <v>6</v>
      </c>
      <c r="H10" s="1172">
        <v>6</v>
      </c>
      <c r="I10" s="1172">
        <v>6</v>
      </c>
      <c r="J10" s="1173">
        <v>6</v>
      </c>
      <c r="K10" s="1174">
        <v>6</v>
      </c>
      <c r="L10" s="1172"/>
      <c r="M10" s="1175"/>
      <c r="N10" s="1176">
        <v>6</v>
      </c>
      <c r="O10" s="1177">
        <f t="shared" ref="O10:O21" si="0">U10</f>
        <v>7</v>
      </c>
      <c r="P10" s="1178"/>
      <c r="Q10" s="1177"/>
      <c r="R10" s="1172" t="s">
        <v>460</v>
      </c>
      <c r="S10" s="1179" t="s">
        <v>460</v>
      </c>
      <c r="T10" s="1164"/>
      <c r="U10" s="1180">
        <v>7</v>
      </c>
      <c r="V10" s="1181"/>
      <c r="W10" s="1181"/>
    </row>
    <row r="11" spans="1:23">
      <c r="A11" s="1182" t="s">
        <v>514</v>
      </c>
      <c r="B11" s="1183" t="s">
        <v>515</v>
      </c>
      <c r="C11" s="1184" t="s">
        <v>516</v>
      </c>
      <c r="D11" s="1185">
        <v>1259</v>
      </c>
      <c r="E11" s="1186">
        <v>1342.7</v>
      </c>
      <c r="F11" s="1186">
        <v>1518</v>
      </c>
      <c r="G11" s="1187">
        <v>1486</v>
      </c>
      <c r="H11" s="1188">
        <v>1717</v>
      </c>
      <c r="I11" s="1188">
        <v>1956</v>
      </c>
      <c r="J11" s="1189">
        <v>2071</v>
      </c>
      <c r="K11" s="1190">
        <v>2052</v>
      </c>
      <c r="L11" s="1191" t="s">
        <v>460</v>
      </c>
      <c r="M11" s="1192" t="s">
        <v>460</v>
      </c>
      <c r="N11" s="1193">
        <v>2060</v>
      </c>
      <c r="O11" s="1194">
        <f t="shared" si="0"/>
        <v>2091</v>
      </c>
      <c r="P11" s="1195"/>
      <c r="Q11" s="1160"/>
      <c r="R11" s="1196" t="s">
        <v>460</v>
      </c>
      <c r="S11" s="1197" t="s">
        <v>460</v>
      </c>
      <c r="T11" s="1164"/>
      <c r="U11" s="1198">
        <v>2091</v>
      </c>
      <c r="V11" s="1187"/>
      <c r="W11" s="1187"/>
    </row>
    <row r="12" spans="1:23">
      <c r="A12" s="1199" t="s">
        <v>517</v>
      </c>
      <c r="B12" s="1200" t="s">
        <v>518</v>
      </c>
      <c r="C12" s="1184" t="s">
        <v>519</v>
      </c>
      <c r="D12" s="1185">
        <v>-1259</v>
      </c>
      <c r="E12" s="1186">
        <v>-1342.7</v>
      </c>
      <c r="F12" s="1186">
        <v>1518</v>
      </c>
      <c r="G12" s="1187">
        <v>1486</v>
      </c>
      <c r="H12" s="1187">
        <v>1557</v>
      </c>
      <c r="I12" s="1187">
        <v>1630</v>
      </c>
      <c r="J12" s="1201">
        <v>1760</v>
      </c>
      <c r="K12" s="1190">
        <v>1756</v>
      </c>
      <c r="L12" s="1196" t="s">
        <v>460</v>
      </c>
      <c r="M12" s="1202" t="s">
        <v>460</v>
      </c>
      <c r="N12" s="1203">
        <v>1768</v>
      </c>
      <c r="O12" s="1204">
        <f t="shared" si="0"/>
        <v>1803</v>
      </c>
      <c r="P12" s="1205"/>
      <c r="Q12" s="1204"/>
      <c r="R12" s="1196" t="s">
        <v>460</v>
      </c>
      <c r="S12" s="1197" t="s">
        <v>460</v>
      </c>
      <c r="T12" s="1164"/>
      <c r="U12" s="1206">
        <v>1803</v>
      </c>
      <c r="V12" s="1187"/>
      <c r="W12" s="1187"/>
    </row>
    <row r="13" spans="1:23">
      <c r="A13" s="1199" t="s">
        <v>467</v>
      </c>
      <c r="B13" s="1200" t="s">
        <v>641</v>
      </c>
      <c r="C13" s="1184" t="s">
        <v>521</v>
      </c>
      <c r="D13" s="1185"/>
      <c r="E13" s="1186"/>
      <c r="F13" s="1186"/>
      <c r="G13" s="1187"/>
      <c r="H13" s="1187"/>
      <c r="I13" s="1187"/>
      <c r="J13" s="1201">
        <v>0</v>
      </c>
      <c r="K13" s="1190"/>
      <c r="L13" s="1196" t="s">
        <v>460</v>
      </c>
      <c r="M13" s="1202" t="s">
        <v>460</v>
      </c>
      <c r="N13" s="1203"/>
      <c r="O13" s="1204">
        <f t="shared" si="0"/>
        <v>0</v>
      </c>
      <c r="P13" s="1205"/>
      <c r="Q13" s="1204"/>
      <c r="R13" s="1196" t="s">
        <v>460</v>
      </c>
      <c r="S13" s="1197" t="s">
        <v>460</v>
      </c>
      <c r="T13" s="1164"/>
      <c r="U13" s="1206"/>
      <c r="V13" s="1187"/>
      <c r="W13" s="1187"/>
    </row>
    <row r="14" spans="1:23">
      <c r="A14" s="1199" t="s">
        <v>468</v>
      </c>
      <c r="B14" s="1200" t="s">
        <v>642</v>
      </c>
      <c r="C14" s="1184" t="s">
        <v>460</v>
      </c>
      <c r="D14" s="1185">
        <v>67</v>
      </c>
      <c r="E14" s="1186">
        <v>94.61</v>
      </c>
      <c r="F14" s="1186">
        <v>86</v>
      </c>
      <c r="G14" s="1187">
        <v>75</v>
      </c>
      <c r="H14" s="1187">
        <v>77</v>
      </c>
      <c r="I14" s="1187">
        <v>83</v>
      </c>
      <c r="J14" s="1201">
        <v>70</v>
      </c>
      <c r="K14" s="1190">
        <v>78</v>
      </c>
      <c r="L14" s="1196" t="s">
        <v>460</v>
      </c>
      <c r="M14" s="1202" t="s">
        <v>460</v>
      </c>
      <c r="N14" s="1203">
        <v>553</v>
      </c>
      <c r="O14" s="1204">
        <f t="shared" si="0"/>
        <v>370</v>
      </c>
      <c r="P14" s="1205"/>
      <c r="Q14" s="1204"/>
      <c r="R14" s="1196" t="s">
        <v>460</v>
      </c>
      <c r="S14" s="1197" t="s">
        <v>460</v>
      </c>
      <c r="T14" s="1164"/>
      <c r="U14" s="1206">
        <v>370</v>
      </c>
      <c r="V14" s="1187"/>
      <c r="W14" s="1187"/>
    </row>
    <row r="15" spans="1:23" ht="13.5" thickBot="1">
      <c r="A15" s="1149" t="s">
        <v>469</v>
      </c>
      <c r="B15" s="1207" t="s">
        <v>643</v>
      </c>
      <c r="C15" s="1208" t="s">
        <v>524</v>
      </c>
      <c r="D15" s="1209">
        <v>394</v>
      </c>
      <c r="E15" s="1210">
        <v>442.65</v>
      </c>
      <c r="F15" s="1210">
        <v>369</v>
      </c>
      <c r="G15" s="1211">
        <v>449</v>
      </c>
      <c r="H15" s="1211">
        <v>408</v>
      </c>
      <c r="I15" s="1211">
        <v>297</v>
      </c>
      <c r="J15" s="1212">
        <v>430</v>
      </c>
      <c r="K15" s="1213">
        <v>380</v>
      </c>
      <c r="L15" s="1214" t="s">
        <v>460</v>
      </c>
      <c r="M15" s="1215" t="s">
        <v>460</v>
      </c>
      <c r="N15" s="1216">
        <v>640</v>
      </c>
      <c r="O15" s="1217">
        <f t="shared" si="0"/>
        <v>864</v>
      </c>
      <c r="P15" s="1218"/>
      <c r="Q15" s="1217"/>
      <c r="R15" s="1162" t="s">
        <v>460</v>
      </c>
      <c r="S15" s="1163" t="s">
        <v>460</v>
      </c>
      <c r="T15" s="1164"/>
      <c r="U15" s="1219">
        <v>864</v>
      </c>
      <c r="V15" s="1211"/>
      <c r="W15" s="1211"/>
    </row>
    <row r="16" spans="1:23" ht="15.75" thickBot="1">
      <c r="A16" s="1220" t="s">
        <v>525</v>
      </c>
      <c r="B16" s="1221"/>
      <c r="C16" s="1222"/>
      <c r="D16" s="1223">
        <v>465</v>
      </c>
      <c r="E16" s="1224">
        <v>544.21</v>
      </c>
      <c r="F16" s="1224">
        <v>455</v>
      </c>
      <c r="G16" s="1225">
        <v>524</v>
      </c>
      <c r="H16" s="1225">
        <f>H11-H12+H13+H14+H15</f>
        <v>645</v>
      </c>
      <c r="I16" s="1225">
        <f>I11-I12+I13+I14+I15</f>
        <v>706</v>
      </c>
      <c r="J16" s="1226">
        <v>811</v>
      </c>
      <c r="K16" s="1227">
        <f>K11-K12+K13+K14+K15</f>
        <v>754</v>
      </c>
      <c r="L16" s="1225" t="s">
        <v>460</v>
      </c>
      <c r="M16" s="1228" t="s">
        <v>460</v>
      </c>
      <c r="N16" s="1229">
        <f>N11-N12+N13+N14+N15</f>
        <v>1485</v>
      </c>
      <c r="O16" s="1230">
        <f t="shared" ref="O16:Q16" si="1">O11-O12+O13+O14+O15</f>
        <v>1522</v>
      </c>
      <c r="P16" s="1231">
        <f t="shared" si="1"/>
        <v>0</v>
      </c>
      <c r="Q16" s="1229">
        <f t="shared" si="1"/>
        <v>0</v>
      </c>
      <c r="R16" s="1225" t="s">
        <v>460</v>
      </c>
      <c r="S16" s="1232" t="s">
        <v>460</v>
      </c>
      <c r="T16" s="1164"/>
      <c r="U16" s="1233">
        <f>U11-U12+U13+U14+U15</f>
        <v>1522</v>
      </c>
      <c r="V16" s="1234">
        <f>V11-V12+V13+V14+V15</f>
        <v>0</v>
      </c>
      <c r="W16" s="1234">
        <f>W11-W12+W13+W14+W15</f>
        <v>0</v>
      </c>
    </row>
    <row r="17" spans="1:23">
      <c r="A17" s="1149" t="s">
        <v>526</v>
      </c>
      <c r="B17" s="1183" t="s">
        <v>527</v>
      </c>
      <c r="C17" s="1208">
        <v>401</v>
      </c>
      <c r="D17" s="1209"/>
      <c r="E17" s="1210"/>
      <c r="F17" s="1210"/>
      <c r="G17" s="1211"/>
      <c r="H17" s="1211">
        <v>160</v>
      </c>
      <c r="I17" s="1211">
        <v>326</v>
      </c>
      <c r="J17" s="1212">
        <v>311</v>
      </c>
      <c r="K17" s="1213">
        <v>296</v>
      </c>
      <c r="L17" s="1191" t="s">
        <v>460</v>
      </c>
      <c r="M17" s="1192" t="s">
        <v>460</v>
      </c>
      <c r="N17" s="1216">
        <v>292</v>
      </c>
      <c r="O17" s="1160">
        <f t="shared" si="0"/>
        <v>288</v>
      </c>
      <c r="P17" s="1195"/>
      <c r="Q17" s="1204"/>
      <c r="R17" s="1162" t="s">
        <v>460</v>
      </c>
      <c r="S17" s="1163" t="s">
        <v>460</v>
      </c>
      <c r="T17" s="1164"/>
      <c r="U17" s="1235">
        <v>288</v>
      </c>
      <c r="V17" s="1211"/>
      <c r="W17" s="1211"/>
    </row>
    <row r="18" spans="1:23">
      <c r="A18" s="1199" t="s">
        <v>528</v>
      </c>
      <c r="B18" s="1200" t="s">
        <v>529</v>
      </c>
      <c r="C18" s="1184" t="s">
        <v>530</v>
      </c>
      <c r="D18" s="1185">
        <v>153</v>
      </c>
      <c r="E18" s="1186">
        <v>97.5</v>
      </c>
      <c r="F18" s="1186">
        <v>165</v>
      </c>
      <c r="G18" s="1187">
        <v>165</v>
      </c>
      <c r="H18" s="1187">
        <v>145</v>
      </c>
      <c r="I18" s="1187">
        <v>115</v>
      </c>
      <c r="J18" s="1201">
        <v>108</v>
      </c>
      <c r="K18" s="1190">
        <v>153</v>
      </c>
      <c r="L18" s="1196" t="s">
        <v>460</v>
      </c>
      <c r="M18" s="1202" t="s">
        <v>460</v>
      </c>
      <c r="N18" s="1203">
        <v>161</v>
      </c>
      <c r="O18" s="1204">
        <f t="shared" si="0"/>
        <v>222</v>
      </c>
      <c r="P18" s="1205"/>
      <c r="Q18" s="1204"/>
      <c r="R18" s="1196" t="s">
        <v>460</v>
      </c>
      <c r="S18" s="1197" t="s">
        <v>460</v>
      </c>
      <c r="T18" s="1164"/>
      <c r="U18" s="1206">
        <v>222</v>
      </c>
      <c r="V18" s="1187"/>
      <c r="W18" s="1187"/>
    </row>
    <row r="19" spans="1:23">
      <c r="A19" s="1199" t="s">
        <v>473</v>
      </c>
      <c r="B19" s="1200" t="s">
        <v>644</v>
      </c>
      <c r="C19" s="1184" t="s">
        <v>460</v>
      </c>
      <c r="D19" s="1185"/>
      <c r="E19" s="1186"/>
      <c r="F19" s="1186"/>
      <c r="G19" s="1187"/>
      <c r="H19" s="1187"/>
      <c r="I19" s="1187"/>
      <c r="J19" s="1201">
        <v>0</v>
      </c>
      <c r="K19" s="1190"/>
      <c r="L19" s="1196" t="s">
        <v>460</v>
      </c>
      <c r="M19" s="1202" t="s">
        <v>460</v>
      </c>
      <c r="N19" s="1203"/>
      <c r="O19" s="1204">
        <f t="shared" si="0"/>
        <v>0</v>
      </c>
      <c r="P19" s="1205"/>
      <c r="Q19" s="1204"/>
      <c r="R19" s="1196" t="s">
        <v>460</v>
      </c>
      <c r="S19" s="1197" t="s">
        <v>460</v>
      </c>
      <c r="T19" s="1164"/>
      <c r="U19" s="1206"/>
      <c r="V19" s="1187"/>
      <c r="W19" s="1187"/>
    </row>
    <row r="20" spans="1:23">
      <c r="A20" s="1199" t="s">
        <v>474</v>
      </c>
      <c r="B20" s="1200" t="s">
        <v>531</v>
      </c>
      <c r="C20" s="1184" t="s">
        <v>460</v>
      </c>
      <c r="D20" s="1185">
        <v>144</v>
      </c>
      <c r="E20" s="1186">
        <v>161.66</v>
      </c>
      <c r="F20" s="1186">
        <v>249</v>
      </c>
      <c r="G20" s="1187">
        <v>221</v>
      </c>
      <c r="H20" s="1187">
        <v>242</v>
      </c>
      <c r="I20" s="1187">
        <v>242</v>
      </c>
      <c r="J20" s="1201">
        <v>366</v>
      </c>
      <c r="K20" s="1190">
        <v>251</v>
      </c>
      <c r="L20" s="1196" t="s">
        <v>460</v>
      </c>
      <c r="M20" s="1202" t="s">
        <v>460</v>
      </c>
      <c r="N20" s="1203">
        <v>940</v>
      </c>
      <c r="O20" s="1204">
        <f t="shared" si="0"/>
        <v>905</v>
      </c>
      <c r="P20" s="1205"/>
      <c r="Q20" s="1204"/>
      <c r="R20" s="1196" t="s">
        <v>460</v>
      </c>
      <c r="S20" s="1197" t="s">
        <v>460</v>
      </c>
      <c r="T20" s="1164"/>
      <c r="U20" s="1206">
        <v>905</v>
      </c>
      <c r="V20" s="1187"/>
      <c r="W20" s="1187"/>
    </row>
    <row r="21" spans="1:23" ht="13.5" thickBot="1">
      <c r="A21" s="1167" t="s">
        <v>533</v>
      </c>
      <c r="B21" s="1236"/>
      <c r="C21" s="1237" t="s">
        <v>460</v>
      </c>
      <c r="D21" s="1185"/>
      <c r="E21" s="1186"/>
      <c r="F21" s="1186"/>
      <c r="G21" s="1238"/>
      <c r="H21" s="1238"/>
      <c r="I21" s="1238"/>
      <c r="J21" s="1239">
        <v>0</v>
      </c>
      <c r="K21" s="1240"/>
      <c r="L21" s="1172" t="s">
        <v>460</v>
      </c>
      <c r="M21" s="1241" t="s">
        <v>460</v>
      </c>
      <c r="N21" s="1242"/>
      <c r="O21" s="1217">
        <f t="shared" si="0"/>
        <v>0</v>
      </c>
      <c r="P21" s="1218"/>
      <c r="Q21" s="1177"/>
      <c r="R21" s="1214" t="s">
        <v>460</v>
      </c>
      <c r="S21" s="1243" t="s">
        <v>460</v>
      </c>
      <c r="T21" s="1164"/>
      <c r="U21" s="1244"/>
      <c r="V21" s="1238"/>
      <c r="W21" s="1214"/>
    </row>
    <row r="22" spans="1:23" ht="15.75" thickBot="1">
      <c r="A22" s="1245" t="s">
        <v>476</v>
      </c>
      <c r="B22" s="1183" t="s">
        <v>535</v>
      </c>
      <c r="C22" s="1246" t="s">
        <v>460</v>
      </c>
      <c r="D22" s="1247">
        <v>2587</v>
      </c>
      <c r="E22" s="1248">
        <v>2437</v>
      </c>
      <c r="F22" s="1249">
        <v>2530</v>
      </c>
      <c r="G22" s="1250">
        <v>2527</v>
      </c>
      <c r="H22" s="1251">
        <v>2604</v>
      </c>
      <c r="I22" s="1252">
        <v>2627</v>
      </c>
      <c r="J22" s="1253">
        <v>2677</v>
      </c>
      <c r="K22" s="1254">
        <v>2625</v>
      </c>
      <c r="L22" s="1255">
        <f>L35</f>
        <v>2792</v>
      </c>
      <c r="M22" s="1256">
        <f>M35</f>
        <v>2792</v>
      </c>
      <c r="N22" s="1257">
        <v>656</v>
      </c>
      <c r="O22" s="1258">
        <f>U22-N22</f>
        <v>737</v>
      </c>
      <c r="P22" s="1259"/>
      <c r="Q22" s="1259"/>
      <c r="R22" s="1260">
        <f>SUM(N22:Q22)</f>
        <v>1393</v>
      </c>
      <c r="S22" s="1261">
        <f>(R22/M22)*100</f>
        <v>49.892550143266476</v>
      </c>
      <c r="T22" s="1164"/>
      <c r="U22" s="1198">
        <v>1393</v>
      </c>
      <c r="V22" s="1262"/>
      <c r="W22" s="1251"/>
    </row>
    <row r="23" spans="1:23" ht="15.75" thickBot="1">
      <c r="A23" s="1199" t="s">
        <v>477</v>
      </c>
      <c r="B23" s="1200" t="s">
        <v>536</v>
      </c>
      <c r="C23" s="1263" t="s">
        <v>460</v>
      </c>
      <c r="D23" s="1185"/>
      <c r="E23" s="1186"/>
      <c r="F23" s="1264"/>
      <c r="G23" s="1265"/>
      <c r="H23" s="1266">
        <v>50</v>
      </c>
      <c r="I23" s="1267">
        <v>82</v>
      </c>
      <c r="J23" s="1268">
        <v>0</v>
      </c>
      <c r="K23" s="1269"/>
      <c r="L23" s="1270"/>
      <c r="M23" s="1271"/>
      <c r="N23" s="1272"/>
      <c r="O23" s="1273">
        <f t="shared" ref="O23:O40" si="2">U23-N23</f>
        <v>0</v>
      </c>
      <c r="P23" s="1274"/>
      <c r="Q23" s="1274"/>
      <c r="R23" s="1275">
        <f t="shared" ref="R23:R45" si="3">SUM(N23:Q23)</f>
        <v>0</v>
      </c>
      <c r="S23" s="1261" t="e">
        <f t="shared" ref="S23:S45" si="4">(R23/M23)*100</f>
        <v>#DIV/0!</v>
      </c>
      <c r="T23" s="1164"/>
      <c r="U23" s="1206"/>
      <c r="V23" s="1267"/>
      <c r="W23" s="1266"/>
    </row>
    <row r="24" spans="1:23" ht="15.75" thickBot="1">
      <c r="A24" s="1167" t="s">
        <v>478</v>
      </c>
      <c r="B24" s="1236" t="s">
        <v>536</v>
      </c>
      <c r="C24" s="1276">
        <v>672</v>
      </c>
      <c r="D24" s="1277">
        <v>890</v>
      </c>
      <c r="E24" s="1278">
        <v>696</v>
      </c>
      <c r="F24" s="1279">
        <v>700</v>
      </c>
      <c r="G24" s="1280">
        <v>650</v>
      </c>
      <c r="H24" s="1281">
        <v>640</v>
      </c>
      <c r="I24" s="1282">
        <v>618</v>
      </c>
      <c r="J24" s="1283">
        <v>650</v>
      </c>
      <c r="K24" s="1284">
        <v>600</v>
      </c>
      <c r="L24" s="1285">
        <f>SUM(L25:L29)</f>
        <v>700</v>
      </c>
      <c r="M24" s="1286">
        <f>SUM(M25:M29)</f>
        <v>700</v>
      </c>
      <c r="N24" s="1287">
        <v>165</v>
      </c>
      <c r="O24" s="1288">
        <f t="shared" si="2"/>
        <v>240</v>
      </c>
      <c r="P24" s="1289"/>
      <c r="Q24" s="1290"/>
      <c r="R24" s="1291">
        <f t="shared" si="3"/>
        <v>405</v>
      </c>
      <c r="S24" s="1261">
        <f t="shared" si="4"/>
        <v>57.857142857142861</v>
      </c>
      <c r="T24" s="1164"/>
      <c r="U24" s="1219">
        <v>405</v>
      </c>
      <c r="V24" s="1282"/>
      <c r="W24" s="1281"/>
    </row>
    <row r="25" spans="1:23" ht="15.75" thickBot="1">
      <c r="A25" s="1182" t="s">
        <v>479</v>
      </c>
      <c r="B25" s="1183" t="s">
        <v>645</v>
      </c>
      <c r="C25" s="1246">
        <v>501</v>
      </c>
      <c r="D25" s="1185">
        <v>360</v>
      </c>
      <c r="E25" s="1186">
        <v>353.12</v>
      </c>
      <c r="F25" s="1264">
        <v>311</v>
      </c>
      <c r="G25" s="1292">
        <v>220</v>
      </c>
      <c r="H25" s="1292">
        <v>152</v>
      </c>
      <c r="I25" s="1292">
        <v>221</v>
      </c>
      <c r="J25" s="1293">
        <v>144</v>
      </c>
      <c r="K25" s="1294">
        <v>148</v>
      </c>
      <c r="L25" s="1255">
        <v>153</v>
      </c>
      <c r="M25" s="1295">
        <v>153</v>
      </c>
      <c r="N25" s="1296">
        <v>45</v>
      </c>
      <c r="O25" s="1297">
        <f t="shared" si="2"/>
        <v>19</v>
      </c>
      <c r="P25" s="1258"/>
      <c r="Q25" s="1259"/>
      <c r="R25" s="1298">
        <f t="shared" si="3"/>
        <v>64</v>
      </c>
      <c r="S25" s="1261">
        <f t="shared" si="4"/>
        <v>41.830065359477125</v>
      </c>
      <c r="T25" s="1164"/>
      <c r="U25" s="1235">
        <v>64</v>
      </c>
      <c r="V25" s="1252"/>
      <c r="W25" s="1292"/>
    </row>
    <row r="26" spans="1:23" ht="15.75" thickBot="1">
      <c r="A26" s="1199" t="s">
        <v>480</v>
      </c>
      <c r="B26" s="1200" t="s">
        <v>646</v>
      </c>
      <c r="C26" s="1263">
        <v>502</v>
      </c>
      <c r="D26" s="1185">
        <v>110</v>
      </c>
      <c r="E26" s="1186">
        <v>134.52000000000001</v>
      </c>
      <c r="F26" s="1264">
        <v>117</v>
      </c>
      <c r="G26" s="1266">
        <v>102</v>
      </c>
      <c r="H26" s="1266">
        <v>79</v>
      </c>
      <c r="I26" s="1266">
        <v>78</v>
      </c>
      <c r="J26" s="1265">
        <v>74</v>
      </c>
      <c r="K26" s="1269">
        <v>74</v>
      </c>
      <c r="L26" s="1270">
        <v>78</v>
      </c>
      <c r="M26" s="1299">
        <v>78</v>
      </c>
      <c r="N26" s="1272">
        <v>11</v>
      </c>
      <c r="O26" s="1297">
        <f t="shared" si="2"/>
        <v>18</v>
      </c>
      <c r="P26" s="1273"/>
      <c r="Q26" s="1274"/>
      <c r="R26" s="1300">
        <f t="shared" si="3"/>
        <v>29</v>
      </c>
      <c r="S26" s="1261">
        <f t="shared" si="4"/>
        <v>37.179487179487182</v>
      </c>
      <c r="T26" s="1164"/>
      <c r="U26" s="1206">
        <v>29</v>
      </c>
      <c r="V26" s="1267"/>
      <c r="W26" s="1266"/>
    </row>
    <row r="27" spans="1:23" ht="15.75" thickBot="1">
      <c r="A27" s="1199" t="s">
        <v>481</v>
      </c>
      <c r="B27" s="1200" t="s">
        <v>647</v>
      </c>
      <c r="C27" s="1263">
        <v>504</v>
      </c>
      <c r="D27" s="1185"/>
      <c r="E27" s="1186"/>
      <c r="F27" s="1264"/>
      <c r="G27" s="1266"/>
      <c r="H27" s="1266"/>
      <c r="I27" s="1266">
        <v>0</v>
      </c>
      <c r="J27" s="1265">
        <v>0</v>
      </c>
      <c r="K27" s="1269"/>
      <c r="L27" s="1270"/>
      <c r="M27" s="1299"/>
      <c r="N27" s="1272"/>
      <c r="O27" s="1297">
        <f t="shared" si="2"/>
        <v>0</v>
      </c>
      <c r="P27" s="1273"/>
      <c r="Q27" s="1274"/>
      <c r="R27" s="1300">
        <f t="shared" si="3"/>
        <v>0</v>
      </c>
      <c r="S27" s="1261" t="e">
        <f t="shared" si="4"/>
        <v>#DIV/0!</v>
      </c>
      <c r="T27" s="1164"/>
      <c r="U27" s="1206"/>
      <c r="V27" s="1267"/>
      <c r="W27" s="1266"/>
    </row>
    <row r="28" spans="1:23" ht="15.75" thickBot="1">
      <c r="A28" s="1199" t="s">
        <v>483</v>
      </c>
      <c r="B28" s="1200" t="s">
        <v>648</v>
      </c>
      <c r="C28" s="1263">
        <v>511</v>
      </c>
      <c r="D28" s="1185">
        <v>282</v>
      </c>
      <c r="E28" s="1186">
        <v>169.67</v>
      </c>
      <c r="F28" s="1264">
        <v>129</v>
      </c>
      <c r="G28" s="1266">
        <v>96</v>
      </c>
      <c r="H28" s="1266">
        <v>25</v>
      </c>
      <c r="I28" s="1266">
        <v>42</v>
      </c>
      <c r="J28" s="1265">
        <v>69</v>
      </c>
      <c r="K28" s="1269">
        <v>72</v>
      </c>
      <c r="L28" s="1270">
        <v>224</v>
      </c>
      <c r="M28" s="1299">
        <v>224</v>
      </c>
      <c r="N28" s="1272">
        <v>6</v>
      </c>
      <c r="O28" s="1297">
        <f t="shared" si="2"/>
        <v>74</v>
      </c>
      <c r="P28" s="1273"/>
      <c r="Q28" s="1274"/>
      <c r="R28" s="1300">
        <f t="shared" si="3"/>
        <v>80</v>
      </c>
      <c r="S28" s="1261">
        <f t="shared" si="4"/>
        <v>35.714285714285715</v>
      </c>
      <c r="T28" s="1164"/>
      <c r="U28" s="1206">
        <v>80</v>
      </c>
      <c r="V28" s="1267"/>
      <c r="W28" s="1266"/>
    </row>
    <row r="29" spans="1:23" ht="15.75" thickBot="1">
      <c r="A29" s="1199" t="s">
        <v>484</v>
      </c>
      <c r="B29" s="1200" t="s">
        <v>649</v>
      </c>
      <c r="C29" s="1263">
        <v>518</v>
      </c>
      <c r="D29" s="1185">
        <v>185</v>
      </c>
      <c r="E29" s="1186">
        <v>213</v>
      </c>
      <c r="F29" s="1264">
        <v>270</v>
      </c>
      <c r="G29" s="1266">
        <v>268</v>
      </c>
      <c r="H29" s="1266">
        <v>282</v>
      </c>
      <c r="I29" s="1266">
        <v>250</v>
      </c>
      <c r="J29" s="1265">
        <v>263</v>
      </c>
      <c r="K29" s="1269">
        <v>231</v>
      </c>
      <c r="L29" s="1270">
        <v>245</v>
      </c>
      <c r="M29" s="1299">
        <v>245</v>
      </c>
      <c r="N29" s="1272">
        <v>59</v>
      </c>
      <c r="O29" s="1297">
        <f t="shared" si="2"/>
        <v>70</v>
      </c>
      <c r="P29" s="1273"/>
      <c r="Q29" s="1274"/>
      <c r="R29" s="1300">
        <f t="shared" si="3"/>
        <v>129</v>
      </c>
      <c r="S29" s="1261">
        <f t="shared" si="4"/>
        <v>52.653061224489797</v>
      </c>
      <c r="T29" s="1164"/>
      <c r="U29" s="1206">
        <v>129</v>
      </c>
      <c r="V29" s="1267"/>
      <c r="W29" s="1266"/>
    </row>
    <row r="30" spans="1:23" ht="15.75" thickBot="1">
      <c r="A30" s="1199" t="s">
        <v>485</v>
      </c>
      <c r="B30" s="1301" t="s">
        <v>651</v>
      </c>
      <c r="C30" s="1263">
        <v>521</v>
      </c>
      <c r="D30" s="1185">
        <v>1260</v>
      </c>
      <c r="E30" s="1186">
        <v>1267.31</v>
      </c>
      <c r="F30" s="1264">
        <v>1376</v>
      </c>
      <c r="G30" s="1266">
        <v>1446</v>
      </c>
      <c r="H30" s="1266">
        <v>1521</v>
      </c>
      <c r="I30" s="1266">
        <v>1561</v>
      </c>
      <c r="J30" s="1265">
        <v>1627</v>
      </c>
      <c r="K30" s="1269">
        <v>1620</v>
      </c>
      <c r="L30" s="1270">
        <v>1527</v>
      </c>
      <c r="M30" s="1299">
        <v>1527</v>
      </c>
      <c r="N30" s="1272">
        <v>391</v>
      </c>
      <c r="O30" s="1297">
        <f t="shared" si="2"/>
        <v>377</v>
      </c>
      <c r="P30" s="1273"/>
      <c r="Q30" s="1274"/>
      <c r="R30" s="1300">
        <f t="shared" si="3"/>
        <v>768</v>
      </c>
      <c r="S30" s="1261">
        <f t="shared" si="4"/>
        <v>50.29469548133595</v>
      </c>
      <c r="T30" s="1164"/>
      <c r="U30" s="1206">
        <v>768</v>
      </c>
      <c r="V30" s="1267"/>
      <c r="W30" s="1266"/>
    </row>
    <row r="31" spans="1:23" ht="15.75" thickBot="1">
      <c r="A31" s="1199" t="s">
        <v>543</v>
      </c>
      <c r="B31" s="1301" t="s">
        <v>652</v>
      </c>
      <c r="C31" s="1263" t="s">
        <v>545</v>
      </c>
      <c r="D31" s="1185">
        <v>485</v>
      </c>
      <c r="E31" s="1186">
        <v>496.24</v>
      </c>
      <c r="F31" s="1264">
        <v>527</v>
      </c>
      <c r="G31" s="1266">
        <v>544</v>
      </c>
      <c r="H31" s="1266">
        <v>560</v>
      </c>
      <c r="I31" s="1266">
        <v>572</v>
      </c>
      <c r="J31" s="1265">
        <v>598</v>
      </c>
      <c r="K31" s="1269">
        <v>597</v>
      </c>
      <c r="L31" s="1270">
        <v>542</v>
      </c>
      <c r="M31" s="1299">
        <v>542</v>
      </c>
      <c r="N31" s="1272">
        <v>139</v>
      </c>
      <c r="O31" s="1297">
        <f t="shared" si="2"/>
        <v>141</v>
      </c>
      <c r="P31" s="1273"/>
      <c r="Q31" s="1274"/>
      <c r="R31" s="1300">
        <f t="shared" si="3"/>
        <v>280</v>
      </c>
      <c r="S31" s="1261">
        <f t="shared" si="4"/>
        <v>51.660516605166052</v>
      </c>
      <c r="T31" s="1164"/>
      <c r="U31" s="1206">
        <v>280</v>
      </c>
      <c r="V31" s="1267"/>
      <c r="W31" s="1266"/>
    </row>
    <row r="32" spans="1:23" ht="15.75" thickBot="1">
      <c r="A32" s="1199" t="s">
        <v>488</v>
      </c>
      <c r="B32" s="1200" t="s">
        <v>653</v>
      </c>
      <c r="C32" s="1263">
        <v>557</v>
      </c>
      <c r="D32" s="1185"/>
      <c r="E32" s="1186"/>
      <c r="F32" s="1264"/>
      <c r="G32" s="1266"/>
      <c r="H32" s="1266"/>
      <c r="I32" s="1266">
        <v>0</v>
      </c>
      <c r="J32" s="1265">
        <v>0</v>
      </c>
      <c r="K32" s="1269">
        <v>1</v>
      </c>
      <c r="L32" s="1270"/>
      <c r="M32" s="1299"/>
      <c r="N32" s="1272"/>
      <c r="O32" s="1297">
        <f t="shared" si="2"/>
        <v>0</v>
      </c>
      <c r="P32" s="1273"/>
      <c r="Q32" s="1274"/>
      <c r="R32" s="1300">
        <f t="shared" si="3"/>
        <v>0</v>
      </c>
      <c r="S32" s="1261" t="e">
        <f t="shared" si="4"/>
        <v>#DIV/0!</v>
      </c>
      <c r="T32" s="1164"/>
      <c r="U32" s="1206"/>
      <c r="V32" s="1267"/>
      <c r="W32" s="1266"/>
    </row>
    <row r="33" spans="1:23" ht="15.75" thickBot="1">
      <c r="A33" s="1199" t="s">
        <v>489</v>
      </c>
      <c r="B33" s="1200" t="s">
        <v>654</v>
      </c>
      <c r="C33" s="1263">
        <v>551</v>
      </c>
      <c r="D33" s="1185"/>
      <c r="E33" s="1186"/>
      <c r="F33" s="1264"/>
      <c r="G33" s="1266"/>
      <c r="H33" s="1266"/>
      <c r="I33" s="1266">
        <v>3</v>
      </c>
      <c r="J33" s="1265">
        <v>15</v>
      </c>
      <c r="K33" s="1269">
        <v>15</v>
      </c>
      <c r="L33" s="1270"/>
      <c r="M33" s="1299"/>
      <c r="N33" s="1272">
        <v>4</v>
      </c>
      <c r="O33" s="1297">
        <f t="shared" si="2"/>
        <v>3</v>
      </c>
      <c r="P33" s="1273"/>
      <c r="Q33" s="1274"/>
      <c r="R33" s="1300">
        <f t="shared" si="3"/>
        <v>7</v>
      </c>
      <c r="S33" s="1261" t="e">
        <f t="shared" si="4"/>
        <v>#DIV/0!</v>
      </c>
      <c r="T33" s="1164"/>
      <c r="U33" s="1206">
        <v>7</v>
      </c>
      <c r="V33" s="1267"/>
      <c r="W33" s="1266"/>
    </row>
    <row r="34" spans="1:23" ht="15.75" thickBot="1">
      <c r="A34" s="1149" t="s">
        <v>548</v>
      </c>
      <c r="B34" s="1207" t="s">
        <v>655</v>
      </c>
      <c r="C34" s="1302" t="s">
        <v>549</v>
      </c>
      <c r="D34" s="1209">
        <v>24</v>
      </c>
      <c r="E34" s="1210">
        <v>11</v>
      </c>
      <c r="F34" s="1303">
        <v>15</v>
      </c>
      <c r="G34" s="1304">
        <v>18</v>
      </c>
      <c r="H34" s="1304">
        <v>151</v>
      </c>
      <c r="I34" s="1304">
        <v>139</v>
      </c>
      <c r="J34" s="1305">
        <v>133</v>
      </c>
      <c r="K34" s="1306">
        <v>65</v>
      </c>
      <c r="L34" s="1307">
        <v>23</v>
      </c>
      <c r="M34" s="1308">
        <v>23</v>
      </c>
      <c r="N34" s="1309">
        <v>14</v>
      </c>
      <c r="O34" s="1297">
        <f t="shared" si="2"/>
        <v>33</v>
      </c>
      <c r="P34" s="1288"/>
      <c r="Q34" s="1290"/>
      <c r="R34" s="1310">
        <f t="shared" si="3"/>
        <v>47</v>
      </c>
      <c r="S34" s="1261">
        <f t="shared" si="4"/>
        <v>204.34782608695653</v>
      </c>
      <c r="T34" s="1164"/>
      <c r="U34" s="1244">
        <v>47</v>
      </c>
      <c r="V34" s="1311"/>
      <c r="W34" s="1304"/>
    </row>
    <row r="35" spans="1:23" ht="15.75" thickBot="1">
      <c r="A35" s="1312" t="s">
        <v>550</v>
      </c>
      <c r="B35" s="1313" t="s">
        <v>551</v>
      </c>
      <c r="C35" s="1314"/>
      <c r="D35" s="1223">
        <f t="shared" ref="D35:Q35" si="5">SUM(D25:D34)</f>
        <v>2706</v>
      </c>
      <c r="E35" s="1224">
        <f t="shared" si="5"/>
        <v>2644.8599999999997</v>
      </c>
      <c r="F35" s="1224">
        <f t="shared" si="5"/>
        <v>2745</v>
      </c>
      <c r="G35" s="1224">
        <f t="shared" si="5"/>
        <v>2694</v>
      </c>
      <c r="H35" s="1224">
        <f t="shared" si="5"/>
        <v>2770</v>
      </c>
      <c r="I35" s="1224">
        <f t="shared" si="5"/>
        <v>2866</v>
      </c>
      <c r="J35" s="1315">
        <v>2923</v>
      </c>
      <c r="K35" s="1316">
        <f>SUM(K25:K34)</f>
        <v>2823</v>
      </c>
      <c r="L35" s="1317">
        <f t="shared" si="5"/>
        <v>2792</v>
      </c>
      <c r="M35" s="1318">
        <f t="shared" si="5"/>
        <v>2792</v>
      </c>
      <c r="N35" s="1319">
        <f t="shared" si="5"/>
        <v>669</v>
      </c>
      <c r="O35" s="1319">
        <f t="shared" si="5"/>
        <v>735</v>
      </c>
      <c r="P35" s="1319">
        <f t="shared" si="5"/>
        <v>0</v>
      </c>
      <c r="Q35" s="1319">
        <f t="shared" si="5"/>
        <v>0</v>
      </c>
      <c r="R35" s="1223">
        <f t="shared" si="3"/>
        <v>1404</v>
      </c>
      <c r="S35" s="1261">
        <f t="shared" si="4"/>
        <v>50.286532951289395</v>
      </c>
      <c r="T35" s="1164"/>
      <c r="U35" s="1320">
        <f>SUM(U25:U34)</f>
        <v>1404</v>
      </c>
      <c r="V35" s="1224">
        <f>SUM(V25:V34)</f>
        <v>0</v>
      </c>
      <c r="W35" s="1224">
        <f>SUM(W25:W34)</f>
        <v>0</v>
      </c>
    </row>
    <row r="36" spans="1:23" ht="15.75" thickBot="1">
      <c r="A36" s="1182" t="s">
        <v>492</v>
      </c>
      <c r="B36" s="1183" t="s">
        <v>657</v>
      </c>
      <c r="C36" s="1246">
        <v>601</v>
      </c>
      <c r="D36" s="1321"/>
      <c r="E36" s="1322"/>
      <c r="F36" s="1323"/>
      <c r="G36" s="1292"/>
      <c r="H36" s="1292"/>
      <c r="I36" s="1292"/>
      <c r="J36" s="1293">
        <v>0</v>
      </c>
      <c r="K36" s="1324"/>
      <c r="L36" s="1255"/>
      <c r="M36" s="1325"/>
      <c r="N36" s="1326"/>
      <c r="O36" s="1297">
        <f t="shared" si="2"/>
        <v>0</v>
      </c>
      <c r="P36" s="1258"/>
      <c r="Q36" s="1327"/>
      <c r="R36" s="1260">
        <f t="shared" si="3"/>
        <v>0</v>
      </c>
      <c r="S36" s="1261" t="e">
        <f t="shared" si="4"/>
        <v>#DIV/0!</v>
      </c>
      <c r="T36" s="1164"/>
      <c r="U36" s="1235"/>
      <c r="V36" s="1252"/>
      <c r="W36" s="1328"/>
    </row>
    <row r="37" spans="1:23" ht="15.75" thickBot="1">
      <c r="A37" s="1199" t="s">
        <v>493</v>
      </c>
      <c r="B37" s="1200" t="s">
        <v>658</v>
      </c>
      <c r="C37" s="1263">
        <v>602</v>
      </c>
      <c r="D37" s="1185">
        <v>181</v>
      </c>
      <c r="E37" s="1186">
        <v>208.39</v>
      </c>
      <c r="F37" s="1264">
        <v>163</v>
      </c>
      <c r="G37" s="1266">
        <v>235</v>
      </c>
      <c r="H37" s="1266">
        <v>148</v>
      </c>
      <c r="I37" s="1266">
        <v>183</v>
      </c>
      <c r="J37" s="1265">
        <v>211</v>
      </c>
      <c r="K37" s="1269">
        <v>199</v>
      </c>
      <c r="L37" s="1270"/>
      <c r="M37" s="1271"/>
      <c r="N37" s="1329">
        <v>45</v>
      </c>
      <c r="O37" s="1297">
        <f t="shared" si="2"/>
        <v>45</v>
      </c>
      <c r="P37" s="1273"/>
      <c r="Q37" s="1274"/>
      <c r="R37" s="1275">
        <f t="shared" si="3"/>
        <v>90</v>
      </c>
      <c r="S37" s="1261" t="e">
        <f t="shared" si="4"/>
        <v>#DIV/0!</v>
      </c>
      <c r="T37" s="1164"/>
      <c r="U37" s="1206">
        <v>90</v>
      </c>
      <c r="V37" s="1267"/>
      <c r="W37" s="1266"/>
    </row>
    <row r="38" spans="1:23" ht="15.75" thickBot="1">
      <c r="A38" s="1199" t="s">
        <v>494</v>
      </c>
      <c r="B38" s="1200" t="s">
        <v>659</v>
      </c>
      <c r="C38" s="1263">
        <v>604</v>
      </c>
      <c r="D38" s="1185"/>
      <c r="E38" s="1186"/>
      <c r="F38" s="1264"/>
      <c r="G38" s="1266"/>
      <c r="H38" s="1266"/>
      <c r="I38" s="1266"/>
      <c r="J38" s="1265">
        <v>0</v>
      </c>
      <c r="K38" s="1269"/>
      <c r="L38" s="1270"/>
      <c r="M38" s="1271"/>
      <c r="N38" s="1329"/>
      <c r="O38" s="1297">
        <f t="shared" si="2"/>
        <v>0</v>
      </c>
      <c r="P38" s="1273"/>
      <c r="Q38" s="1274"/>
      <c r="R38" s="1275">
        <f t="shared" si="3"/>
        <v>0</v>
      </c>
      <c r="S38" s="1261" t="e">
        <f t="shared" si="4"/>
        <v>#DIV/0!</v>
      </c>
      <c r="T38" s="1164"/>
      <c r="U38" s="1206"/>
      <c r="V38" s="1267"/>
      <c r="W38" s="1266"/>
    </row>
    <row r="39" spans="1:23" ht="15.75" thickBot="1">
      <c r="A39" s="1199" t="s">
        <v>495</v>
      </c>
      <c r="B39" s="1200" t="s">
        <v>660</v>
      </c>
      <c r="C39" s="1263" t="s">
        <v>556</v>
      </c>
      <c r="D39" s="1185">
        <v>2587</v>
      </c>
      <c r="E39" s="1186">
        <v>2437</v>
      </c>
      <c r="F39" s="1264">
        <v>2530</v>
      </c>
      <c r="G39" s="1266">
        <v>2527</v>
      </c>
      <c r="H39" s="1266">
        <v>2604</v>
      </c>
      <c r="I39" s="1266">
        <v>2627</v>
      </c>
      <c r="J39" s="1265">
        <v>2677</v>
      </c>
      <c r="K39" s="1269">
        <v>2625</v>
      </c>
      <c r="L39" s="1270">
        <v>2792</v>
      </c>
      <c r="M39" s="1271">
        <v>2792</v>
      </c>
      <c r="N39" s="1329">
        <v>656</v>
      </c>
      <c r="O39" s="1297">
        <f t="shared" si="2"/>
        <v>737</v>
      </c>
      <c r="P39" s="1273"/>
      <c r="Q39" s="1274"/>
      <c r="R39" s="1275">
        <f t="shared" si="3"/>
        <v>1393</v>
      </c>
      <c r="S39" s="1261">
        <f t="shared" si="4"/>
        <v>49.892550143266476</v>
      </c>
      <c r="T39" s="1164"/>
      <c r="U39" s="1206">
        <v>1393</v>
      </c>
      <c r="V39" s="1267"/>
      <c r="W39" s="1266"/>
    </row>
    <row r="40" spans="1:23" ht="15.75" thickBot="1">
      <c r="A40" s="1149" t="s">
        <v>496</v>
      </c>
      <c r="B40" s="1207" t="s">
        <v>655</v>
      </c>
      <c r="C40" s="1302" t="s">
        <v>557</v>
      </c>
      <c r="D40" s="1209">
        <v>17</v>
      </c>
      <c r="E40" s="1210">
        <v>146.25</v>
      </c>
      <c r="F40" s="1303">
        <v>93</v>
      </c>
      <c r="G40" s="1304">
        <v>70</v>
      </c>
      <c r="H40" s="1304">
        <v>118</v>
      </c>
      <c r="I40" s="1304">
        <v>79</v>
      </c>
      <c r="J40" s="1305">
        <v>61</v>
      </c>
      <c r="K40" s="1306">
        <v>53</v>
      </c>
      <c r="L40" s="1307"/>
      <c r="M40" s="1330"/>
      <c r="N40" s="1331">
        <v>6</v>
      </c>
      <c r="O40" s="1297">
        <f t="shared" si="2"/>
        <v>20</v>
      </c>
      <c r="P40" s="1288"/>
      <c r="Q40" s="1290"/>
      <c r="R40" s="1291">
        <f t="shared" si="3"/>
        <v>26</v>
      </c>
      <c r="S40" s="1261" t="e">
        <f t="shared" si="4"/>
        <v>#DIV/0!</v>
      </c>
      <c r="T40" s="1164"/>
      <c r="U40" s="1244">
        <v>26</v>
      </c>
      <c r="V40" s="1311"/>
      <c r="W40" s="1304"/>
    </row>
    <row r="41" spans="1:23" ht="15.75" thickBot="1">
      <c r="A41" s="1312" t="s">
        <v>497</v>
      </c>
      <c r="B41" s="1313" t="s">
        <v>558</v>
      </c>
      <c r="C41" s="1314" t="s">
        <v>460</v>
      </c>
      <c r="D41" s="1223">
        <f t="shared" ref="D41:L41" si="6">SUM(D36:D40)</f>
        <v>2785</v>
      </c>
      <c r="E41" s="1224">
        <f t="shared" si="6"/>
        <v>2791.64</v>
      </c>
      <c r="F41" s="1224">
        <f t="shared" si="6"/>
        <v>2786</v>
      </c>
      <c r="G41" s="1224">
        <f t="shared" si="6"/>
        <v>2832</v>
      </c>
      <c r="H41" s="1224">
        <f t="shared" si="6"/>
        <v>2870</v>
      </c>
      <c r="I41" s="1224">
        <f t="shared" si="6"/>
        <v>2889</v>
      </c>
      <c r="J41" s="1315">
        <v>2949</v>
      </c>
      <c r="K41" s="1316">
        <f>SUM(K36:K40)</f>
        <v>2877</v>
      </c>
      <c r="L41" s="1317">
        <f t="shared" si="6"/>
        <v>2792</v>
      </c>
      <c r="M41" s="1318">
        <f>SUM(M36:M40)</f>
        <v>2792</v>
      </c>
      <c r="N41" s="1319">
        <f>SUM(N36:N40)</f>
        <v>707</v>
      </c>
      <c r="O41" s="1319">
        <f>SUM(O36:O40)</f>
        <v>802</v>
      </c>
      <c r="P41" s="1332">
        <f>SUM(P36:P40)</f>
        <v>0</v>
      </c>
      <c r="Q41" s="1332">
        <f>SUM(Q36:Q40)</f>
        <v>0</v>
      </c>
      <c r="R41" s="1223">
        <f>SUM(N41:Q41)</f>
        <v>1509</v>
      </c>
      <c r="S41" s="1333">
        <f>(R41/M41)*100</f>
        <v>54.047277936962743</v>
      </c>
      <c r="T41" s="1164"/>
      <c r="U41" s="1320">
        <f>SUM(U36:U40)</f>
        <v>1509</v>
      </c>
      <c r="V41" s="1224">
        <f>SUM(V36:V40)</f>
        <v>0</v>
      </c>
      <c r="W41" s="1224">
        <f>SUM(W36:W40)</f>
        <v>0</v>
      </c>
    </row>
    <row r="42" spans="1:23" ht="6.75" customHeight="1" thickBot="1">
      <c r="A42" s="1149"/>
      <c r="B42" s="1334"/>
      <c r="C42" s="601"/>
      <c r="D42" s="1209"/>
      <c r="E42" s="1210"/>
      <c r="F42" s="1210"/>
      <c r="G42" s="1223"/>
      <c r="H42" s="1223"/>
      <c r="I42" s="1223"/>
      <c r="J42" s="1335"/>
      <c r="K42" s="1336"/>
      <c r="L42" s="1337"/>
      <c r="M42" s="1338"/>
      <c r="N42" s="1339"/>
      <c r="O42" s="1340"/>
      <c r="P42" s="1341"/>
      <c r="Q42" s="1342"/>
      <c r="R42" s="1343"/>
      <c r="S42" s="1333"/>
      <c r="T42" s="1164"/>
      <c r="U42" s="1339"/>
      <c r="V42" s="1210"/>
      <c r="W42" s="1210"/>
    </row>
    <row r="43" spans="1:23" ht="15.75" thickBot="1">
      <c r="A43" s="1344" t="s">
        <v>498</v>
      </c>
      <c r="B43" s="1313" t="s">
        <v>536</v>
      </c>
      <c r="C43" s="1314" t="s">
        <v>460</v>
      </c>
      <c r="D43" s="1223">
        <f>D41-D39</f>
        <v>198</v>
      </c>
      <c r="E43" s="1224">
        <f>E41-E39</f>
        <v>354.63999999999987</v>
      </c>
      <c r="F43" s="1224">
        <f>F41-F39</f>
        <v>256</v>
      </c>
      <c r="G43" s="1224">
        <v>305</v>
      </c>
      <c r="H43" s="1224">
        <f t="shared" ref="H43:Q43" si="7">H41-H39</f>
        <v>266</v>
      </c>
      <c r="I43" s="1224">
        <f t="shared" si="7"/>
        <v>262</v>
      </c>
      <c r="J43" s="1315">
        <v>272</v>
      </c>
      <c r="K43" s="1316">
        <f>K41-K39</f>
        <v>252</v>
      </c>
      <c r="L43" s="1223">
        <f t="shared" si="7"/>
        <v>0</v>
      </c>
      <c r="M43" s="1345">
        <f t="shared" si="7"/>
        <v>0</v>
      </c>
      <c r="N43" s="1346">
        <f t="shared" si="7"/>
        <v>51</v>
      </c>
      <c r="O43" s="1346">
        <f t="shared" si="7"/>
        <v>65</v>
      </c>
      <c r="P43" s="1346">
        <f t="shared" si="7"/>
        <v>0</v>
      </c>
      <c r="Q43" s="1346">
        <f t="shared" si="7"/>
        <v>0</v>
      </c>
      <c r="R43" s="1347">
        <f t="shared" si="3"/>
        <v>116</v>
      </c>
      <c r="S43" s="1261" t="e">
        <f t="shared" si="4"/>
        <v>#DIV/0!</v>
      </c>
      <c r="T43" s="1164"/>
      <c r="U43" s="1320">
        <f>U41-U39</f>
        <v>116</v>
      </c>
      <c r="V43" s="1224">
        <f>V41-V39</f>
        <v>0</v>
      </c>
      <c r="W43" s="1224">
        <f>W41-W39</f>
        <v>0</v>
      </c>
    </row>
    <row r="44" spans="1:23" ht="15.75" thickBot="1">
      <c r="A44" s="1312" t="s">
        <v>499</v>
      </c>
      <c r="B44" s="1313" t="s">
        <v>559</v>
      </c>
      <c r="C44" s="1314" t="s">
        <v>460</v>
      </c>
      <c r="D44" s="1223">
        <f>D41-D35</f>
        <v>79</v>
      </c>
      <c r="E44" s="1224">
        <f>E41-E35</f>
        <v>146.7800000000002</v>
      </c>
      <c r="F44" s="1224">
        <f>F41-F35</f>
        <v>41</v>
      </c>
      <c r="G44" s="1224">
        <v>138</v>
      </c>
      <c r="H44" s="1224">
        <f t="shared" ref="H44:Q44" si="8">H41-H35</f>
        <v>100</v>
      </c>
      <c r="I44" s="1224">
        <f t="shared" si="8"/>
        <v>23</v>
      </c>
      <c r="J44" s="1315">
        <v>26</v>
      </c>
      <c r="K44" s="1316">
        <f>K41-K35</f>
        <v>54</v>
      </c>
      <c r="L44" s="1223">
        <f t="shared" si="8"/>
        <v>0</v>
      </c>
      <c r="M44" s="1345">
        <f t="shared" si="8"/>
        <v>0</v>
      </c>
      <c r="N44" s="1346">
        <f t="shared" si="8"/>
        <v>38</v>
      </c>
      <c r="O44" s="1346">
        <f t="shared" si="8"/>
        <v>67</v>
      </c>
      <c r="P44" s="1346">
        <f t="shared" si="8"/>
        <v>0</v>
      </c>
      <c r="Q44" s="1346">
        <f t="shared" si="8"/>
        <v>0</v>
      </c>
      <c r="R44" s="1348">
        <f t="shared" si="3"/>
        <v>105</v>
      </c>
      <c r="S44" s="1261" t="e">
        <f t="shared" si="4"/>
        <v>#DIV/0!</v>
      </c>
      <c r="T44" s="1164"/>
      <c r="U44" s="1320">
        <f>U41-U35</f>
        <v>105</v>
      </c>
      <c r="V44" s="1224">
        <f>V41-V35</f>
        <v>0</v>
      </c>
      <c r="W44" s="1224">
        <f>W41-W35</f>
        <v>0</v>
      </c>
    </row>
    <row r="45" spans="1:23" ht="15.75" thickBot="1">
      <c r="A45" s="1349" t="s">
        <v>500</v>
      </c>
      <c r="B45" s="1350" t="s">
        <v>536</v>
      </c>
      <c r="C45" s="1351" t="s">
        <v>460</v>
      </c>
      <c r="D45" s="1223">
        <f>D44-D39</f>
        <v>-2508</v>
      </c>
      <c r="E45" s="1224">
        <f>E44-E39</f>
        <v>-2290.2199999999998</v>
      </c>
      <c r="F45" s="1224">
        <f>F44-F39</f>
        <v>-2489</v>
      </c>
      <c r="G45" s="1224">
        <v>-2489</v>
      </c>
      <c r="H45" s="1224">
        <f t="shared" ref="H45:Q45" si="9">H44-H39</f>
        <v>-2504</v>
      </c>
      <c r="I45" s="1224">
        <f t="shared" si="9"/>
        <v>-2604</v>
      </c>
      <c r="J45" s="1315">
        <v>-2651</v>
      </c>
      <c r="K45" s="1352"/>
      <c r="L45" s="1223">
        <f t="shared" si="9"/>
        <v>-2792</v>
      </c>
      <c r="M45" s="1345">
        <f t="shared" si="9"/>
        <v>-2792</v>
      </c>
      <c r="N45" s="1346">
        <f t="shared" si="9"/>
        <v>-618</v>
      </c>
      <c r="O45" s="1346">
        <f t="shared" si="9"/>
        <v>-670</v>
      </c>
      <c r="P45" s="1346">
        <f t="shared" si="9"/>
        <v>0</v>
      </c>
      <c r="Q45" s="1346">
        <f t="shared" si="9"/>
        <v>0</v>
      </c>
      <c r="R45" s="1352">
        <f t="shared" si="3"/>
        <v>-1288</v>
      </c>
      <c r="S45" s="1353">
        <f t="shared" si="4"/>
        <v>46.131805157593128</v>
      </c>
      <c r="T45" s="1164"/>
      <c r="U45" s="1320">
        <f>U44-U39</f>
        <v>-1288</v>
      </c>
      <c r="V45" s="1224">
        <f>V44-V39</f>
        <v>0</v>
      </c>
      <c r="W45" s="1224">
        <f>W44-W39</f>
        <v>0</v>
      </c>
    </row>
    <row r="47" spans="1:23">
      <c r="A47" s="1354"/>
    </row>
    <row r="48" spans="1:23" ht="14.25">
      <c r="A48" s="1355" t="s">
        <v>661</v>
      </c>
      <c r="R48"/>
      <c r="S48"/>
      <c r="T48"/>
      <c r="U48"/>
      <c r="V48"/>
      <c r="W48"/>
    </row>
    <row r="49" spans="1:23" ht="14.25">
      <c r="A49" s="1356" t="s">
        <v>662</v>
      </c>
      <c r="R49"/>
      <c r="S49"/>
      <c r="T49"/>
      <c r="U49"/>
      <c r="V49"/>
      <c r="W49"/>
    </row>
    <row r="50" spans="1:23" ht="14.25">
      <c r="A50" s="1357" t="s">
        <v>663</v>
      </c>
      <c r="R50"/>
      <c r="S50"/>
      <c r="T50"/>
      <c r="U50"/>
      <c r="V50"/>
      <c r="W50"/>
    </row>
    <row r="51" spans="1:23" ht="14.25">
      <c r="A51" s="1358"/>
      <c r="R51"/>
      <c r="S51"/>
      <c r="T51"/>
      <c r="U51"/>
      <c r="V51"/>
      <c r="W51"/>
    </row>
    <row r="52" spans="1:23">
      <c r="A52" s="1354" t="s">
        <v>668</v>
      </c>
      <c r="R52"/>
      <c r="S52"/>
      <c r="T52"/>
      <c r="U52"/>
      <c r="V52"/>
      <c r="W52"/>
    </row>
    <row r="53" spans="1:23">
      <c r="A53" s="1354"/>
      <c r="R53"/>
      <c r="S53"/>
      <c r="T53"/>
      <c r="U53"/>
      <c r="V53"/>
      <c r="W53"/>
    </row>
    <row r="54" spans="1:23">
      <c r="A54" s="1354" t="s">
        <v>669</v>
      </c>
      <c r="R54"/>
      <c r="S54"/>
      <c r="T54"/>
      <c r="U54"/>
      <c r="V54"/>
      <c r="W54"/>
    </row>
    <row r="55" spans="1:23">
      <c r="A55" s="1354"/>
    </row>
    <row r="56" spans="1:23">
      <c r="A56" s="1354"/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54"/>
  <sheetViews>
    <sheetView workbookViewId="0">
      <selection activeCell="A10" sqref="A10"/>
    </sheetView>
  </sheetViews>
  <sheetFormatPr defaultRowHeight="12.75"/>
  <cols>
    <col min="1" max="1" width="39.85546875" style="1360" customWidth="1"/>
    <col min="2" max="2" width="12.28515625" style="1360" hidden="1" customWidth="1"/>
    <col min="3" max="3" width="8.42578125" style="1557" customWidth="1"/>
    <col min="4" max="6" width="12.28515625" style="1360" hidden="1" customWidth="1"/>
    <col min="7" max="11" width="12.28515625" style="1558" hidden="1" customWidth="1"/>
    <col min="12" max="12" width="12.28515625" style="1558" customWidth="1"/>
    <col min="13" max="13" width="12.140625" style="1365" customWidth="1"/>
    <col min="14" max="14" width="10.42578125" style="1558" customWidth="1"/>
    <col min="15" max="15" width="8.42578125" style="1558" customWidth="1"/>
    <col min="16" max="16" width="9.85546875" style="1558" customWidth="1"/>
    <col min="17" max="17" width="8.42578125" style="1558" customWidth="1"/>
    <col min="18" max="18" width="12.7109375" style="1558" customWidth="1"/>
    <col min="19" max="19" width="9.85546875" style="1559" customWidth="1"/>
    <col min="20" max="20" width="3.5703125" style="1558" customWidth="1"/>
    <col min="21" max="21" width="13.28515625" style="1558" customWidth="1"/>
    <col min="22" max="22" width="12.5703125" style="1558" customWidth="1"/>
    <col min="23" max="23" width="12.7109375" style="1558" customWidth="1"/>
    <col min="24" max="1024" width="9" style="1360" customWidth="1"/>
  </cols>
  <sheetData>
    <row r="1" spans="1:1024" s="440" customFormat="1" ht="15.75">
      <c r="A1" s="1563" t="s">
        <v>624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  <c r="Q1" s="1563"/>
      <c r="R1" s="1563"/>
      <c r="S1" s="1563"/>
      <c r="T1" s="1563"/>
      <c r="U1" s="1563"/>
      <c r="V1" s="1563"/>
      <c r="W1" s="1563"/>
      <c r="X1" s="1564"/>
      <c r="Y1" s="1564"/>
      <c r="Z1" s="1564"/>
      <c r="AA1" s="1564"/>
      <c r="AB1" s="1564"/>
      <c r="AC1" s="1564"/>
      <c r="AD1" s="1564"/>
      <c r="AE1" s="1564"/>
      <c r="AF1" s="1564"/>
      <c r="AG1" s="1564"/>
      <c r="AH1" s="1564"/>
      <c r="AI1" s="1564"/>
      <c r="AJ1" s="1564"/>
      <c r="AK1" s="1564"/>
      <c r="AL1" s="1564"/>
      <c r="AM1" s="1564"/>
      <c r="AN1" s="1564"/>
      <c r="AO1" s="1564"/>
      <c r="AP1" s="1564"/>
      <c r="AQ1" s="1564"/>
      <c r="AR1" s="1564"/>
      <c r="AS1" s="1564"/>
      <c r="AT1" s="1564"/>
      <c r="AU1" s="1564"/>
      <c r="AV1" s="1564"/>
      <c r="AW1" s="1564"/>
      <c r="AX1" s="1564"/>
      <c r="AY1" s="1564"/>
      <c r="AZ1" s="1564"/>
      <c r="BA1" s="1564"/>
      <c r="BB1" s="1564"/>
      <c r="BC1" s="1564"/>
      <c r="BD1" s="1564"/>
      <c r="BE1" s="1564"/>
      <c r="BF1" s="1564"/>
      <c r="BG1" s="1564"/>
      <c r="BH1" s="1564"/>
      <c r="BI1" s="1564"/>
      <c r="BJ1" s="1564"/>
      <c r="BK1" s="1564"/>
      <c r="BL1" s="1564"/>
      <c r="BM1" s="1564"/>
      <c r="BN1" s="1564"/>
      <c r="BO1" s="1564"/>
      <c r="BP1" s="1564"/>
      <c r="BQ1" s="1564"/>
      <c r="BR1" s="1564"/>
      <c r="BS1" s="1564"/>
      <c r="BT1" s="1564"/>
      <c r="BU1" s="1564"/>
      <c r="BV1" s="1564"/>
      <c r="BW1" s="1564"/>
      <c r="BX1" s="1564"/>
      <c r="BY1" s="1564"/>
      <c r="BZ1" s="1564"/>
      <c r="CA1" s="1564"/>
      <c r="CB1" s="1564"/>
      <c r="CC1" s="1564"/>
      <c r="CD1" s="1564"/>
      <c r="CE1" s="1564"/>
      <c r="CF1" s="1564"/>
      <c r="CG1" s="1564"/>
      <c r="CH1" s="1564"/>
      <c r="CI1" s="1564"/>
      <c r="CJ1" s="1564"/>
      <c r="CK1" s="1564"/>
      <c r="CL1" s="1564"/>
      <c r="CM1" s="1564"/>
      <c r="CN1" s="1564"/>
      <c r="CO1" s="1564"/>
      <c r="CP1" s="1564"/>
      <c r="CQ1" s="1564"/>
      <c r="CR1" s="1564"/>
      <c r="CS1" s="1564"/>
      <c r="CT1" s="1564"/>
      <c r="CU1" s="1564"/>
      <c r="CV1" s="1564"/>
      <c r="CW1" s="1564"/>
      <c r="CX1" s="1564"/>
      <c r="CY1" s="1564"/>
      <c r="CZ1" s="1564"/>
      <c r="DA1" s="1564"/>
      <c r="DB1" s="1564"/>
      <c r="DC1" s="1564"/>
      <c r="DD1" s="1564"/>
      <c r="DE1" s="1564"/>
      <c r="DF1" s="1564"/>
      <c r="DG1" s="1564"/>
      <c r="DH1" s="1564"/>
      <c r="DI1" s="1564"/>
      <c r="DJ1" s="1564"/>
      <c r="DK1" s="1564"/>
      <c r="DL1" s="1564"/>
      <c r="DM1" s="1564"/>
      <c r="DN1" s="1564"/>
      <c r="DO1" s="1564"/>
      <c r="DP1" s="1564"/>
      <c r="DQ1" s="1564"/>
      <c r="DR1" s="1564"/>
      <c r="DS1" s="1564"/>
      <c r="DT1" s="1564"/>
      <c r="DU1" s="1564"/>
      <c r="DV1" s="1564"/>
      <c r="DW1" s="1564"/>
      <c r="DX1" s="1564"/>
      <c r="DY1" s="1564"/>
      <c r="DZ1" s="1564"/>
      <c r="EA1" s="1564"/>
      <c r="EB1" s="1564"/>
      <c r="EC1" s="1564"/>
      <c r="ED1" s="1564"/>
      <c r="EE1" s="1564"/>
      <c r="EF1" s="1564"/>
      <c r="EG1" s="1564"/>
      <c r="EH1" s="1564"/>
      <c r="EI1" s="1564"/>
      <c r="EJ1" s="1564"/>
      <c r="EK1" s="1564"/>
      <c r="EL1" s="1564"/>
      <c r="EM1" s="1564"/>
      <c r="EN1" s="1564"/>
      <c r="EO1" s="1564"/>
      <c r="EP1" s="1564"/>
      <c r="EQ1" s="1564"/>
      <c r="ER1" s="1564"/>
      <c r="ES1" s="1564"/>
      <c r="ET1" s="1564"/>
      <c r="EU1" s="1564"/>
      <c r="EV1" s="1564"/>
      <c r="EW1" s="1564"/>
      <c r="EX1" s="1564"/>
      <c r="EY1" s="1564"/>
      <c r="EZ1" s="1564"/>
      <c r="FA1" s="1564"/>
      <c r="FB1" s="1564"/>
      <c r="FC1" s="1564"/>
      <c r="FD1" s="1564"/>
      <c r="FE1" s="1564"/>
      <c r="FF1" s="1564"/>
      <c r="FG1" s="1564"/>
      <c r="FH1" s="1564"/>
      <c r="FI1" s="1564"/>
      <c r="FJ1" s="1564"/>
      <c r="FK1" s="1564"/>
      <c r="FL1" s="1564"/>
      <c r="FM1" s="1564"/>
      <c r="FN1" s="1564"/>
      <c r="FO1" s="1564"/>
      <c r="FP1" s="1564"/>
      <c r="FQ1" s="1564"/>
      <c r="FR1" s="1564"/>
      <c r="FS1" s="1564"/>
      <c r="FT1" s="1564"/>
      <c r="FU1" s="1564"/>
      <c r="FV1" s="1564"/>
      <c r="FW1" s="1564"/>
      <c r="FX1" s="1564"/>
      <c r="FY1" s="1564"/>
      <c r="FZ1" s="1564"/>
      <c r="GA1" s="1564"/>
      <c r="GB1" s="1564"/>
      <c r="GC1" s="1564"/>
      <c r="GD1" s="1564"/>
      <c r="GE1" s="1564"/>
      <c r="GF1" s="1564"/>
      <c r="GG1" s="1564"/>
      <c r="GH1" s="1564"/>
      <c r="GI1" s="1564"/>
      <c r="GJ1" s="1564"/>
      <c r="GK1" s="1564"/>
      <c r="GL1" s="1564"/>
      <c r="GM1" s="1564"/>
      <c r="GN1" s="1564"/>
      <c r="GO1" s="1564"/>
      <c r="GP1" s="1564"/>
      <c r="GQ1" s="1564"/>
      <c r="GR1" s="1564"/>
      <c r="GS1" s="1564"/>
      <c r="GT1" s="1564"/>
      <c r="GU1" s="1564"/>
      <c r="GV1" s="1564"/>
      <c r="GW1" s="1564"/>
      <c r="GX1" s="1564"/>
      <c r="GY1" s="1564"/>
      <c r="GZ1" s="1564"/>
      <c r="HA1" s="1564"/>
      <c r="HB1" s="1564"/>
      <c r="HC1" s="1564"/>
      <c r="HD1" s="1564"/>
      <c r="HE1" s="1564"/>
      <c r="HF1" s="1564"/>
      <c r="HG1" s="1564"/>
      <c r="HH1" s="1564"/>
      <c r="HI1" s="1564"/>
      <c r="HJ1" s="1564"/>
      <c r="HK1" s="1564"/>
      <c r="HL1" s="1564"/>
      <c r="HM1" s="1564"/>
      <c r="HN1" s="1564"/>
      <c r="HO1" s="1564"/>
      <c r="HP1" s="1564"/>
      <c r="HQ1" s="1564"/>
      <c r="HR1" s="1564"/>
      <c r="HS1" s="1564"/>
      <c r="HT1" s="1564"/>
      <c r="HU1" s="1564"/>
      <c r="HV1" s="1564"/>
      <c r="HW1" s="1564"/>
      <c r="HX1" s="1564"/>
      <c r="HY1" s="1564"/>
      <c r="HZ1" s="1564"/>
      <c r="IA1" s="1564"/>
      <c r="IB1" s="1564"/>
      <c r="IC1" s="1564"/>
      <c r="ID1" s="1564"/>
      <c r="IE1" s="1564"/>
      <c r="IF1" s="1564"/>
      <c r="IG1" s="1564"/>
      <c r="IH1" s="1564"/>
      <c r="II1" s="1564"/>
      <c r="IJ1" s="1564"/>
      <c r="IK1" s="1564"/>
      <c r="IL1" s="1564"/>
      <c r="IM1" s="1564"/>
      <c r="IN1" s="1564"/>
      <c r="IO1" s="1564"/>
      <c r="IP1" s="1564"/>
      <c r="IQ1" s="1564"/>
      <c r="IR1" s="1564"/>
      <c r="IS1" s="1564"/>
      <c r="IT1" s="1564"/>
      <c r="IU1" s="1564"/>
      <c r="IV1" s="1564"/>
      <c r="IW1" s="1564"/>
      <c r="IX1" s="1564"/>
      <c r="IY1" s="1564"/>
      <c r="IZ1" s="1564"/>
      <c r="JA1" s="1564"/>
      <c r="JB1" s="1564"/>
      <c r="JC1" s="1564"/>
      <c r="JD1" s="1564"/>
      <c r="JE1" s="1564"/>
      <c r="JF1" s="1564"/>
      <c r="JG1" s="1564"/>
      <c r="JH1" s="1564"/>
      <c r="JI1" s="1564"/>
      <c r="JJ1" s="1564"/>
      <c r="JK1" s="1564"/>
      <c r="JL1" s="1564"/>
      <c r="JM1" s="1564"/>
      <c r="JN1" s="1564"/>
      <c r="JO1" s="1564"/>
      <c r="JP1" s="1564"/>
      <c r="JQ1" s="1564"/>
      <c r="JR1" s="1564"/>
      <c r="JS1" s="1564"/>
      <c r="JT1" s="1564"/>
      <c r="JU1" s="1564"/>
      <c r="JV1" s="1564"/>
      <c r="JW1" s="1564"/>
      <c r="JX1" s="1564"/>
      <c r="JY1" s="1564"/>
      <c r="JZ1" s="1564"/>
      <c r="KA1" s="1564"/>
      <c r="KB1" s="1564"/>
      <c r="KC1" s="1564"/>
      <c r="KD1" s="1564"/>
      <c r="KE1" s="1564"/>
      <c r="KF1" s="1564"/>
      <c r="KG1" s="1564"/>
      <c r="KH1" s="1564"/>
      <c r="KI1" s="1564"/>
      <c r="KJ1" s="1564"/>
      <c r="KK1" s="1564"/>
      <c r="KL1" s="1564"/>
      <c r="KM1" s="1564"/>
      <c r="KN1" s="1564"/>
      <c r="KO1" s="1564"/>
      <c r="KP1" s="1564"/>
      <c r="KQ1" s="1564"/>
      <c r="KR1" s="1564"/>
      <c r="KS1" s="1564"/>
      <c r="KT1" s="1564"/>
      <c r="KU1" s="1564"/>
      <c r="KV1" s="1564"/>
      <c r="KW1" s="1564"/>
      <c r="KX1" s="1564"/>
      <c r="KY1" s="1564"/>
      <c r="KZ1" s="1564"/>
      <c r="LA1" s="1564"/>
      <c r="LB1" s="1564"/>
      <c r="LC1" s="1564"/>
      <c r="LD1" s="1564"/>
      <c r="LE1" s="1564"/>
      <c r="LF1" s="1564"/>
      <c r="LG1" s="1564"/>
      <c r="LH1" s="1564"/>
      <c r="LI1" s="1564"/>
      <c r="LJ1" s="1564"/>
      <c r="LK1" s="1564"/>
      <c r="LL1" s="1564"/>
      <c r="LM1" s="1564"/>
      <c r="LN1" s="1564"/>
      <c r="LO1" s="1564"/>
      <c r="LP1" s="1564"/>
      <c r="LQ1" s="1564"/>
      <c r="LR1" s="1564"/>
      <c r="LS1" s="1564"/>
      <c r="LT1" s="1564"/>
      <c r="LU1" s="1564"/>
      <c r="LV1" s="1564"/>
      <c r="LW1" s="1564"/>
      <c r="LX1" s="1564"/>
      <c r="LY1" s="1564"/>
      <c r="LZ1" s="1564"/>
      <c r="MA1" s="1564"/>
      <c r="MB1" s="1564"/>
      <c r="MC1" s="1564"/>
      <c r="MD1" s="1564"/>
      <c r="ME1" s="1564"/>
      <c r="MF1" s="1564"/>
      <c r="MG1" s="1564"/>
      <c r="MH1" s="1564"/>
      <c r="MI1" s="1564"/>
      <c r="MJ1" s="1564"/>
      <c r="MK1" s="1564"/>
      <c r="ML1" s="1564"/>
      <c r="MM1" s="1564"/>
      <c r="MN1" s="1564"/>
      <c r="MO1" s="1564"/>
      <c r="MP1" s="1564"/>
      <c r="MQ1" s="1564"/>
      <c r="MR1" s="1564"/>
      <c r="MS1" s="1564"/>
      <c r="MT1" s="1564"/>
      <c r="MU1" s="1564"/>
      <c r="MV1" s="1564"/>
      <c r="MW1" s="1564"/>
      <c r="MX1" s="1564"/>
      <c r="MY1" s="1564"/>
      <c r="MZ1" s="1564"/>
      <c r="NA1" s="1564"/>
      <c r="NB1" s="1564"/>
      <c r="NC1" s="1564"/>
      <c r="ND1" s="1564"/>
      <c r="NE1" s="1564"/>
      <c r="NF1" s="1564"/>
      <c r="NG1" s="1564"/>
      <c r="NH1" s="1564"/>
      <c r="NI1" s="1564"/>
      <c r="NJ1" s="1564"/>
      <c r="NK1" s="1564"/>
      <c r="NL1" s="1564"/>
      <c r="NM1" s="1564"/>
      <c r="NN1" s="1564"/>
      <c r="NO1" s="1564"/>
      <c r="NP1" s="1564"/>
      <c r="NQ1" s="1564"/>
      <c r="NR1" s="1564"/>
      <c r="NS1" s="1564"/>
      <c r="NT1" s="1564"/>
      <c r="NU1" s="1564"/>
      <c r="NV1" s="1564"/>
      <c r="NW1" s="1564"/>
      <c r="NX1" s="1564"/>
      <c r="NY1" s="1564"/>
      <c r="NZ1" s="1564"/>
      <c r="OA1" s="1564"/>
      <c r="OB1" s="1564"/>
      <c r="OC1" s="1564"/>
      <c r="OD1" s="1564"/>
      <c r="OE1" s="1564"/>
      <c r="OF1" s="1564"/>
      <c r="OG1" s="1564"/>
      <c r="OH1" s="1564"/>
      <c r="OI1" s="1564"/>
      <c r="OJ1" s="1564"/>
      <c r="OK1" s="1564"/>
      <c r="OL1" s="1564"/>
      <c r="OM1" s="1564"/>
      <c r="ON1" s="1564"/>
      <c r="OO1" s="1564"/>
      <c r="OP1" s="1564"/>
      <c r="OQ1" s="1564"/>
      <c r="OR1" s="1564"/>
      <c r="OS1" s="1564"/>
      <c r="OT1" s="1564"/>
      <c r="OU1" s="1564"/>
      <c r="OV1" s="1564"/>
      <c r="OW1" s="1564"/>
      <c r="OX1" s="1564"/>
      <c r="OY1" s="1564"/>
      <c r="OZ1" s="1564"/>
      <c r="PA1" s="1564"/>
      <c r="PB1" s="1564"/>
      <c r="PC1" s="1564"/>
      <c r="PD1" s="1564"/>
      <c r="PE1" s="1564"/>
      <c r="PF1" s="1564"/>
      <c r="PG1" s="1564"/>
      <c r="PH1" s="1564"/>
      <c r="PI1" s="1564"/>
      <c r="PJ1" s="1564"/>
      <c r="PK1" s="1564"/>
      <c r="PL1" s="1564"/>
      <c r="PM1" s="1564"/>
      <c r="PN1" s="1564"/>
      <c r="PO1" s="1564"/>
      <c r="PP1" s="1564"/>
      <c r="PQ1" s="1564"/>
      <c r="PR1" s="1564"/>
      <c r="PS1" s="1564"/>
      <c r="PT1" s="1564"/>
      <c r="PU1" s="1564"/>
      <c r="PV1" s="1564"/>
      <c r="PW1" s="1564"/>
      <c r="PX1" s="1564"/>
      <c r="PY1" s="1564"/>
      <c r="PZ1" s="1564"/>
      <c r="QA1" s="1564"/>
      <c r="QB1" s="1564"/>
      <c r="QC1" s="1564"/>
      <c r="QD1" s="1564"/>
      <c r="QE1" s="1564"/>
      <c r="QF1" s="1564"/>
      <c r="QG1" s="1564"/>
      <c r="QH1" s="1564"/>
      <c r="QI1" s="1564"/>
      <c r="QJ1" s="1564"/>
      <c r="QK1" s="1564"/>
      <c r="QL1" s="1564"/>
      <c r="QM1" s="1564"/>
      <c r="QN1" s="1564"/>
      <c r="QO1" s="1564"/>
      <c r="QP1" s="1564"/>
      <c r="QQ1" s="1564"/>
      <c r="QR1" s="1564"/>
      <c r="QS1" s="1564"/>
      <c r="QT1" s="1564"/>
      <c r="QU1" s="1564"/>
      <c r="QV1" s="1564"/>
      <c r="QW1" s="1564"/>
      <c r="QX1" s="1564"/>
      <c r="QY1" s="1564"/>
      <c r="QZ1" s="1564"/>
      <c r="RA1" s="1564"/>
      <c r="RB1" s="1564"/>
      <c r="RC1" s="1564"/>
      <c r="RD1" s="1564"/>
      <c r="RE1" s="1564"/>
      <c r="RF1" s="1564"/>
      <c r="RG1" s="1564"/>
      <c r="RH1" s="1564"/>
      <c r="RI1" s="1564"/>
      <c r="RJ1" s="1564"/>
      <c r="RK1" s="1564"/>
      <c r="RL1" s="1564"/>
      <c r="RM1" s="1564"/>
      <c r="RN1" s="1564"/>
      <c r="RO1" s="1564"/>
      <c r="RP1" s="1564"/>
      <c r="RQ1" s="1564"/>
      <c r="RR1" s="1564"/>
      <c r="RS1" s="1564"/>
      <c r="RT1" s="1564"/>
      <c r="RU1" s="1564"/>
      <c r="RV1" s="1564"/>
      <c r="RW1" s="1564"/>
      <c r="RX1" s="1564"/>
      <c r="RY1" s="1564"/>
      <c r="RZ1" s="1564"/>
      <c r="SA1" s="1564"/>
      <c r="SB1" s="1564"/>
      <c r="SC1" s="1564"/>
      <c r="SD1" s="1564"/>
      <c r="SE1" s="1564"/>
      <c r="SF1" s="1564"/>
      <c r="SG1" s="1564"/>
      <c r="SH1" s="1564"/>
      <c r="SI1" s="1564"/>
      <c r="SJ1" s="1564"/>
      <c r="SK1" s="1564"/>
      <c r="SL1" s="1564"/>
      <c r="SM1" s="1564"/>
      <c r="SN1" s="1564"/>
      <c r="SO1" s="1564"/>
      <c r="SP1" s="1564"/>
      <c r="SQ1" s="1564"/>
      <c r="SR1" s="1564"/>
      <c r="SS1" s="1564"/>
      <c r="ST1" s="1564"/>
      <c r="SU1" s="1564"/>
      <c r="SV1" s="1564"/>
      <c r="SW1" s="1564"/>
      <c r="SX1" s="1564"/>
      <c r="SY1" s="1564"/>
      <c r="SZ1" s="1564"/>
      <c r="TA1" s="1564"/>
      <c r="TB1" s="1564"/>
      <c r="TC1" s="1564"/>
      <c r="TD1" s="1564"/>
      <c r="TE1" s="1564"/>
      <c r="TF1" s="1564"/>
      <c r="TG1" s="1564"/>
      <c r="TH1" s="1564"/>
      <c r="TI1" s="1564"/>
      <c r="TJ1" s="1564"/>
      <c r="TK1" s="1564"/>
      <c r="TL1" s="1564"/>
      <c r="TM1" s="1564"/>
      <c r="TN1" s="1564"/>
      <c r="TO1" s="1564"/>
      <c r="TP1" s="1564"/>
      <c r="TQ1" s="1564"/>
      <c r="TR1" s="1564"/>
      <c r="TS1" s="1564"/>
      <c r="TT1" s="1564"/>
      <c r="TU1" s="1564"/>
      <c r="TV1" s="1564"/>
      <c r="TW1" s="1564"/>
      <c r="TX1" s="1564"/>
      <c r="TY1" s="1564"/>
      <c r="TZ1" s="1564"/>
      <c r="UA1" s="1564"/>
      <c r="UB1" s="1564"/>
      <c r="UC1" s="1564"/>
      <c r="UD1" s="1564"/>
      <c r="UE1" s="1564"/>
      <c r="UF1" s="1564"/>
      <c r="UG1" s="1564"/>
      <c r="UH1" s="1564"/>
      <c r="UI1" s="1564"/>
      <c r="UJ1" s="1564"/>
      <c r="UK1" s="1564"/>
      <c r="UL1" s="1564"/>
      <c r="UM1" s="1564"/>
      <c r="UN1" s="1564"/>
      <c r="UO1" s="1564"/>
      <c r="UP1" s="1564"/>
      <c r="UQ1" s="1564"/>
      <c r="UR1" s="1564"/>
      <c r="US1" s="1564"/>
      <c r="UT1" s="1564"/>
      <c r="UU1" s="1564"/>
      <c r="UV1" s="1564"/>
      <c r="UW1" s="1564"/>
      <c r="UX1" s="1564"/>
      <c r="UY1" s="1564"/>
      <c r="UZ1" s="1564"/>
      <c r="VA1" s="1564"/>
      <c r="VB1" s="1564"/>
      <c r="VC1" s="1564"/>
      <c r="VD1" s="1564"/>
      <c r="VE1" s="1564"/>
      <c r="VF1" s="1564"/>
      <c r="VG1" s="1564"/>
      <c r="VH1" s="1564"/>
      <c r="VI1" s="1564"/>
      <c r="VJ1" s="1564"/>
      <c r="VK1" s="1564"/>
      <c r="VL1" s="1564"/>
      <c r="VM1" s="1564"/>
      <c r="VN1" s="1564"/>
      <c r="VO1" s="1564"/>
      <c r="VP1" s="1564"/>
      <c r="VQ1" s="1564"/>
      <c r="VR1" s="1564"/>
      <c r="VS1" s="1564"/>
      <c r="VT1" s="1564"/>
      <c r="VU1" s="1564"/>
      <c r="VV1" s="1564"/>
      <c r="VW1" s="1564"/>
      <c r="VX1" s="1564"/>
      <c r="VY1" s="1564"/>
      <c r="VZ1" s="1564"/>
      <c r="WA1" s="1564"/>
      <c r="WB1" s="1564"/>
      <c r="WC1" s="1564"/>
      <c r="WD1" s="1564"/>
      <c r="WE1" s="1564"/>
      <c r="WF1" s="1564"/>
      <c r="WG1" s="1564"/>
      <c r="WH1" s="1564"/>
      <c r="WI1" s="1564"/>
      <c r="WJ1" s="1564"/>
      <c r="WK1" s="1564"/>
      <c r="WL1" s="1564"/>
      <c r="WM1" s="1564"/>
      <c r="WN1" s="1564"/>
      <c r="WO1" s="1564"/>
      <c r="WP1" s="1564"/>
      <c r="WQ1" s="1564"/>
      <c r="WR1" s="1564"/>
      <c r="WS1" s="1564"/>
      <c r="WT1" s="1564"/>
      <c r="WU1" s="1564"/>
      <c r="WV1" s="1564"/>
      <c r="WW1" s="1564"/>
      <c r="WX1" s="1564"/>
      <c r="WY1" s="1564"/>
      <c r="WZ1" s="1564"/>
      <c r="XA1" s="1564"/>
      <c r="XB1" s="1564"/>
      <c r="XC1" s="1564"/>
      <c r="XD1" s="1564"/>
      <c r="XE1" s="1564"/>
      <c r="XF1" s="1564"/>
      <c r="XG1" s="1564"/>
      <c r="XH1" s="1564"/>
      <c r="XI1" s="1564"/>
      <c r="XJ1" s="1564"/>
      <c r="XK1" s="1564"/>
      <c r="XL1" s="1564"/>
      <c r="XM1" s="1564"/>
      <c r="XN1" s="1564"/>
      <c r="XO1" s="1564"/>
      <c r="XP1" s="1564"/>
      <c r="XQ1" s="1564"/>
      <c r="XR1" s="1564"/>
      <c r="XS1" s="1564"/>
      <c r="XT1" s="1564"/>
      <c r="XU1" s="1564"/>
      <c r="XV1" s="1564"/>
      <c r="XW1" s="1564"/>
      <c r="XX1" s="1564"/>
      <c r="XY1" s="1564"/>
      <c r="XZ1" s="1564"/>
      <c r="YA1" s="1564"/>
      <c r="YB1" s="1564"/>
      <c r="YC1" s="1564"/>
      <c r="YD1" s="1564"/>
      <c r="YE1" s="1564"/>
      <c r="YF1" s="1564"/>
      <c r="YG1" s="1564"/>
      <c r="YH1" s="1564"/>
      <c r="YI1" s="1564"/>
      <c r="YJ1" s="1564"/>
      <c r="YK1" s="1564"/>
      <c r="YL1" s="1564"/>
      <c r="YM1" s="1564"/>
      <c r="YN1" s="1564"/>
      <c r="YO1" s="1564"/>
      <c r="YP1" s="1564"/>
      <c r="YQ1" s="1564"/>
      <c r="YR1" s="1564"/>
      <c r="YS1" s="1564"/>
      <c r="YT1" s="1564"/>
      <c r="YU1" s="1564"/>
      <c r="YV1" s="1564"/>
      <c r="YW1" s="1564"/>
      <c r="YX1" s="1564"/>
      <c r="YY1" s="1564"/>
      <c r="YZ1" s="1564"/>
      <c r="ZA1" s="1564"/>
      <c r="ZB1" s="1564"/>
      <c r="ZC1" s="1564"/>
      <c r="ZD1" s="1564"/>
      <c r="ZE1" s="1564"/>
      <c r="ZF1" s="1564"/>
      <c r="ZG1" s="1564"/>
      <c r="ZH1" s="1564"/>
      <c r="ZI1" s="1564"/>
      <c r="ZJ1" s="1564"/>
      <c r="ZK1" s="1564"/>
      <c r="ZL1" s="1564"/>
      <c r="ZM1" s="1564"/>
      <c r="ZN1" s="1564"/>
      <c r="ZO1" s="1564"/>
      <c r="ZP1" s="1564"/>
      <c r="ZQ1" s="1564"/>
      <c r="ZR1" s="1564"/>
      <c r="ZS1" s="1564"/>
      <c r="ZT1" s="1564"/>
      <c r="ZU1" s="1564"/>
      <c r="ZV1" s="1564"/>
      <c r="ZW1" s="1564"/>
      <c r="ZX1" s="1564"/>
      <c r="ZY1" s="1564"/>
      <c r="ZZ1" s="1564"/>
      <c r="AAA1" s="1564"/>
      <c r="AAB1" s="1564"/>
      <c r="AAC1" s="1564"/>
      <c r="AAD1" s="1564"/>
      <c r="AAE1" s="1564"/>
      <c r="AAF1" s="1564"/>
      <c r="AAG1" s="1564"/>
      <c r="AAH1" s="1564"/>
      <c r="AAI1" s="1564"/>
      <c r="AAJ1" s="1564"/>
      <c r="AAK1" s="1564"/>
      <c r="AAL1" s="1564"/>
      <c r="AAM1" s="1564"/>
      <c r="AAN1" s="1564"/>
      <c r="AAO1" s="1564"/>
      <c r="AAP1" s="1564"/>
      <c r="AAQ1" s="1564"/>
      <c r="AAR1" s="1564"/>
      <c r="AAS1" s="1564"/>
      <c r="AAT1" s="1564"/>
      <c r="AAU1" s="1564"/>
      <c r="AAV1" s="1564"/>
      <c r="AAW1" s="1564"/>
      <c r="AAX1" s="1564"/>
      <c r="AAY1" s="1564"/>
      <c r="AAZ1" s="1564"/>
      <c r="ABA1" s="1564"/>
      <c r="ABB1" s="1564"/>
      <c r="ABC1" s="1564"/>
      <c r="ABD1" s="1564"/>
      <c r="ABE1" s="1564"/>
      <c r="ABF1" s="1564"/>
      <c r="ABG1" s="1564"/>
      <c r="ABH1" s="1564"/>
      <c r="ABI1" s="1564"/>
      <c r="ABJ1" s="1564"/>
      <c r="ABK1" s="1564"/>
      <c r="ABL1" s="1564"/>
      <c r="ABM1" s="1564"/>
      <c r="ABN1" s="1564"/>
      <c r="ABO1" s="1564"/>
      <c r="ABP1" s="1564"/>
      <c r="ABQ1" s="1564"/>
      <c r="ABR1" s="1564"/>
      <c r="ABS1" s="1564"/>
      <c r="ABT1" s="1564"/>
      <c r="ABU1" s="1564"/>
      <c r="ABV1" s="1564"/>
      <c r="ABW1" s="1564"/>
      <c r="ABX1" s="1564"/>
      <c r="ABY1" s="1564"/>
      <c r="ABZ1" s="1564"/>
      <c r="ACA1" s="1564"/>
      <c r="ACB1" s="1564"/>
      <c r="ACC1" s="1564"/>
      <c r="ACD1" s="1564"/>
      <c r="ACE1" s="1564"/>
      <c r="ACF1" s="1564"/>
      <c r="ACG1" s="1564"/>
      <c r="ACH1" s="1564"/>
      <c r="ACI1" s="1564"/>
      <c r="ACJ1" s="1564"/>
      <c r="ACK1" s="1564"/>
      <c r="ACL1" s="1564"/>
      <c r="ACM1" s="1564"/>
      <c r="ACN1" s="1564"/>
      <c r="ACO1" s="1564"/>
      <c r="ACP1" s="1564"/>
      <c r="ACQ1" s="1564"/>
      <c r="ACR1" s="1564"/>
      <c r="ACS1" s="1564"/>
      <c r="ACT1" s="1564"/>
      <c r="ACU1" s="1564"/>
      <c r="ACV1" s="1564"/>
      <c r="ACW1" s="1564"/>
      <c r="ACX1" s="1564"/>
      <c r="ACY1" s="1564"/>
      <c r="ACZ1" s="1564"/>
      <c r="ADA1" s="1564"/>
      <c r="ADB1" s="1564"/>
      <c r="ADC1" s="1564"/>
      <c r="ADD1" s="1564"/>
      <c r="ADE1" s="1564"/>
      <c r="ADF1" s="1564"/>
      <c r="ADG1" s="1564"/>
      <c r="ADH1" s="1564"/>
      <c r="ADI1" s="1564"/>
      <c r="ADJ1" s="1564"/>
      <c r="ADK1" s="1564"/>
      <c r="ADL1" s="1564"/>
      <c r="ADM1" s="1564"/>
      <c r="ADN1" s="1564"/>
      <c r="ADO1" s="1564"/>
      <c r="ADP1" s="1564"/>
      <c r="ADQ1" s="1564"/>
      <c r="ADR1" s="1564"/>
      <c r="ADS1" s="1564"/>
      <c r="ADT1" s="1564"/>
      <c r="ADU1" s="1564"/>
      <c r="ADV1" s="1564"/>
      <c r="ADW1" s="1564"/>
      <c r="ADX1" s="1564"/>
      <c r="ADY1" s="1564"/>
      <c r="ADZ1" s="1564"/>
      <c r="AEA1" s="1564"/>
      <c r="AEB1" s="1564"/>
      <c r="AEC1" s="1564"/>
      <c r="AED1" s="1564"/>
      <c r="AEE1" s="1564"/>
      <c r="AEF1" s="1564"/>
      <c r="AEG1" s="1564"/>
      <c r="AEH1" s="1564"/>
      <c r="AEI1" s="1564"/>
      <c r="AEJ1" s="1564"/>
      <c r="AEK1" s="1564"/>
      <c r="AEL1" s="1564"/>
      <c r="AEM1" s="1564"/>
      <c r="AEN1" s="1564"/>
      <c r="AEO1" s="1564"/>
      <c r="AEP1" s="1564"/>
      <c r="AEQ1" s="1564"/>
      <c r="AER1" s="1564"/>
      <c r="AES1" s="1564"/>
      <c r="AET1" s="1564"/>
      <c r="AEU1" s="1564"/>
      <c r="AEV1" s="1564"/>
      <c r="AEW1" s="1564"/>
      <c r="AEX1" s="1564"/>
      <c r="AEY1" s="1564"/>
      <c r="AEZ1" s="1564"/>
      <c r="AFA1" s="1564"/>
      <c r="AFB1" s="1564"/>
      <c r="AFC1" s="1564"/>
      <c r="AFD1" s="1564"/>
      <c r="AFE1" s="1564"/>
      <c r="AFF1" s="1564"/>
      <c r="AFG1" s="1564"/>
      <c r="AFH1" s="1564"/>
      <c r="AFI1" s="1564"/>
      <c r="AFJ1" s="1564"/>
      <c r="AFK1" s="1564"/>
      <c r="AFL1" s="1564"/>
      <c r="AFM1" s="1564"/>
      <c r="AFN1" s="1564"/>
      <c r="AFO1" s="1564"/>
      <c r="AFP1" s="1564"/>
      <c r="AFQ1" s="1564"/>
      <c r="AFR1" s="1564"/>
      <c r="AFS1" s="1564"/>
      <c r="AFT1" s="1564"/>
      <c r="AFU1" s="1564"/>
      <c r="AFV1" s="1564"/>
      <c r="AFW1" s="1564"/>
      <c r="AFX1" s="1564"/>
      <c r="AFY1" s="1564"/>
      <c r="AFZ1" s="1564"/>
      <c r="AGA1" s="1564"/>
      <c r="AGB1" s="1564"/>
      <c r="AGC1" s="1564"/>
      <c r="AGD1" s="1564"/>
      <c r="AGE1" s="1564"/>
      <c r="AGF1" s="1564"/>
      <c r="AGG1" s="1564"/>
      <c r="AGH1" s="1564"/>
      <c r="AGI1" s="1564"/>
      <c r="AGJ1" s="1564"/>
      <c r="AGK1" s="1564"/>
      <c r="AGL1" s="1564"/>
      <c r="AGM1" s="1564"/>
      <c r="AGN1" s="1564"/>
      <c r="AGO1" s="1564"/>
      <c r="AGP1" s="1564"/>
      <c r="AGQ1" s="1564"/>
      <c r="AGR1" s="1564"/>
      <c r="AGS1" s="1564"/>
      <c r="AGT1" s="1564"/>
      <c r="AGU1" s="1564"/>
      <c r="AGV1" s="1564"/>
      <c r="AGW1" s="1564"/>
      <c r="AGX1" s="1564"/>
      <c r="AGY1" s="1564"/>
      <c r="AGZ1" s="1564"/>
      <c r="AHA1" s="1564"/>
      <c r="AHB1" s="1564"/>
      <c r="AHC1" s="1564"/>
      <c r="AHD1" s="1564"/>
      <c r="AHE1" s="1564"/>
      <c r="AHF1" s="1564"/>
      <c r="AHG1" s="1564"/>
      <c r="AHH1" s="1564"/>
      <c r="AHI1" s="1564"/>
      <c r="AHJ1" s="1564"/>
      <c r="AHK1" s="1564"/>
      <c r="AHL1" s="1564"/>
      <c r="AHM1" s="1564"/>
      <c r="AHN1" s="1564"/>
      <c r="AHO1" s="1564"/>
      <c r="AHP1" s="1564"/>
      <c r="AHQ1" s="1564"/>
      <c r="AHR1" s="1564"/>
      <c r="AHS1" s="1564"/>
      <c r="AHT1" s="1564"/>
      <c r="AHU1" s="1564"/>
      <c r="AHV1" s="1564"/>
      <c r="AHW1" s="1564"/>
      <c r="AHX1" s="1564"/>
      <c r="AHY1" s="1564"/>
      <c r="AHZ1" s="1564"/>
      <c r="AIA1" s="1564"/>
      <c r="AIB1" s="1564"/>
      <c r="AIC1" s="1564"/>
      <c r="AID1" s="1564"/>
      <c r="AIE1" s="1564"/>
      <c r="AIF1" s="1564"/>
      <c r="AIG1" s="1564"/>
      <c r="AIH1" s="1564"/>
      <c r="AII1" s="1564"/>
      <c r="AIJ1" s="1564"/>
      <c r="AIK1" s="1564"/>
      <c r="AIL1" s="1564"/>
      <c r="AIM1" s="1564"/>
      <c r="AIN1" s="1564"/>
      <c r="AIO1" s="1564"/>
      <c r="AIP1" s="1564"/>
      <c r="AIQ1" s="1564"/>
      <c r="AIR1" s="1564"/>
      <c r="AIS1" s="1564"/>
      <c r="AIT1" s="1564"/>
      <c r="AIU1" s="1564"/>
      <c r="AIV1" s="1564"/>
      <c r="AIW1" s="1564"/>
      <c r="AIX1" s="1564"/>
      <c r="AIY1" s="1564"/>
      <c r="AIZ1" s="1564"/>
      <c r="AJA1" s="1564"/>
      <c r="AJB1" s="1564"/>
      <c r="AJC1" s="1564"/>
      <c r="AJD1" s="1564"/>
      <c r="AJE1" s="1564"/>
      <c r="AJF1" s="1564"/>
      <c r="AJG1" s="1564"/>
      <c r="AJH1" s="1564"/>
      <c r="AJI1" s="1564"/>
      <c r="AJJ1" s="1564"/>
      <c r="AJK1" s="1564"/>
      <c r="AJL1" s="1564"/>
      <c r="AJM1" s="1564"/>
      <c r="AJN1" s="1564"/>
      <c r="AJO1" s="1564"/>
      <c r="AJP1" s="1564"/>
      <c r="AJQ1" s="1564"/>
      <c r="AJR1" s="1564"/>
      <c r="AJS1" s="1564"/>
      <c r="AJT1" s="1564"/>
      <c r="AJU1" s="1564"/>
      <c r="AJV1" s="1564"/>
      <c r="AJW1" s="1564"/>
      <c r="AJX1" s="1564"/>
      <c r="AJY1" s="1564"/>
      <c r="AJZ1" s="1564"/>
      <c r="AKA1" s="1564"/>
      <c r="AKB1" s="1564"/>
      <c r="AKC1" s="1564"/>
      <c r="AKD1" s="1564"/>
      <c r="AKE1" s="1564"/>
      <c r="AKF1" s="1564"/>
      <c r="AKG1" s="1564"/>
      <c r="AKH1" s="1564"/>
      <c r="AKI1" s="1564"/>
      <c r="AKJ1" s="1564"/>
      <c r="AKK1" s="1564"/>
      <c r="AKL1" s="1564"/>
      <c r="AKM1" s="1564"/>
      <c r="AKN1" s="1564"/>
      <c r="AKO1" s="1564"/>
      <c r="AKP1" s="1564"/>
      <c r="AKQ1" s="1564"/>
      <c r="AKR1" s="1564"/>
      <c r="AKS1" s="1564"/>
      <c r="AKT1" s="1564"/>
      <c r="AKU1" s="1564"/>
      <c r="AKV1" s="1564"/>
      <c r="AKW1" s="1564"/>
      <c r="AKX1" s="1564"/>
      <c r="AKY1" s="1564"/>
      <c r="AKZ1" s="1564"/>
      <c r="ALA1" s="1564"/>
      <c r="ALB1" s="1564"/>
      <c r="ALC1" s="1564"/>
      <c r="ALD1" s="1564"/>
      <c r="ALE1" s="1564"/>
      <c r="ALF1" s="1564"/>
      <c r="ALG1" s="1564"/>
      <c r="ALH1" s="1564"/>
      <c r="ALI1" s="1564"/>
      <c r="ALJ1" s="1564"/>
      <c r="ALK1" s="1564"/>
      <c r="ALL1" s="1564"/>
      <c r="ALM1" s="1564"/>
      <c r="ALN1" s="1564"/>
      <c r="ALO1" s="1564"/>
      <c r="ALP1" s="1564"/>
      <c r="ALQ1" s="1564"/>
      <c r="ALR1" s="1564"/>
      <c r="ALS1" s="1564"/>
      <c r="ALT1" s="1564"/>
      <c r="ALU1" s="1564"/>
      <c r="ALV1" s="1564"/>
      <c r="ALW1" s="1564"/>
      <c r="ALX1" s="1564"/>
      <c r="ALY1" s="1564"/>
      <c r="ALZ1" s="1564"/>
      <c r="AMA1" s="1564"/>
      <c r="AMB1" s="1564"/>
      <c r="AMC1" s="1564"/>
      <c r="AMD1" s="1564"/>
      <c r="AME1" s="1564"/>
      <c r="AMF1" s="1564"/>
      <c r="AMG1" s="1564"/>
      <c r="AMH1" s="1564"/>
      <c r="AMI1" s="1564"/>
      <c r="AMJ1" s="1564"/>
    </row>
    <row r="2" spans="1:1024" ht="21.75" customHeight="1">
      <c r="A2" s="1361" t="s">
        <v>437</v>
      </c>
      <c r="B2" s="1362"/>
      <c r="C2" s="1363"/>
      <c r="D2" s="1364"/>
      <c r="E2" s="1364"/>
      <c r="F2" s="1364"/>
      <c r="G2" s="1365"/>
      <c r="H2" s="1365"/>
      <c r="I2" s="1365"/>
      <c r="J2" s="1365"/>
      <c r="K2" s="1365"/>
      <c r="L2" s="1365"/>
      <c r="M2" s="1366"/>
      <c r="N2" s="1366"/>
      <c r="O2" s="1365"/>
      <c r="P2" s="1365"/>
      <c r="Q2" s="1365"/>
      <c r="R2" s="1365"/>
      <c r="S2" s="1367"/>
      <c r="T2" s="1365"/>
      <c r="U2" s="1365"/>
      <c r="V2" s="1365"/>
      <c r="W2" s="1365"/>
    </row>
    <row r="3" spans="1:1024">
      <c r="A3" s="1368"/>
      <c r="B3" s="1364"/>
      <c r="C3" s="1363"/>
      <c r="D3" s="1364"/>
      <c r="E3" s="1364"/>
      <c r="F3" s="1364"/>
      <c r="G3" s="1365"/>
      <c r="H3" s="1365"/>
      <c r="I3" s="1365"/>
      <c r="J3" s="1365"/>
      <c r="K3" s="1365"/>
      <c r="L3" s="1365"/>
      <c r="M3" s="1366"/>
      <c r="N3" s="1366"/>
      <c r="O3" s="1365"/>
      <c r="P3" s="1365"/>
      <c r="Q3" s="1365"/>
      <c r="R3" s="1365"/>
      <c r="S3" s="1367"/>
      <c r="T3" s="1365"/>
      <c r="U3" s="1365"/>
      <c r="V3" s="1365"/>
      <c r="W3" s="1365"/>
    </row>
    <row r="4" spans="1:1024">
      <c r="A4" s="1369"/>
      <c r="B4" s="1370"/>
      <c r="C4" s="1371"/>
      <c r="D4" s="1370"/>
      <c r="E4" s="1370"/>
      <c r="F4" s="1364"/>
      <c r="G4" s="1365"/>
      <c r="H4" s="1365"/>
      <c r="I4" s="1365"/>
      <c r="J4" s="1365"/>
      <c r="K4" s="1365"/>
      <c r="L4" s="1365"/>
      <c r="M4" s="1366"/>
      <c r="N4" s="1366"/>
      <c r="O4" s="1365"/>
      <c r="P4" s="1365"/>
      <c r="Q4" s="1365"/>
      <c r="R4" s="1365"/>
      <c r="S4" s="1367"/>
      <c r="T4" s="1365"/>
      <c r="U4" s="1365"/>
      <c r="V4" s="1365"/>
      <c r="W4" s="1365"/>
    </row>
    <row r="5" spans="1:1024" ht="15.75">
      <c r="A5" s="1372" t="s">
        <v>438</v>
      </c>
      <c r="B5" s="1373"/>
      <c r="C5" s="1374" t="s">
        <v>670</v>
      </c>
      <c r="D5" s="1375"/>
      <c r="E5" s="1376"/>
      <c r="F5" s="1375"/>
      <c r="G5" s="1377"/>
      <c r="H5" s="1378"/>
      <c r="I5" s="1378"/>
      <c r="J5" s="1378"/>
      <c r="K5" s="1378"/>
      <c r="L5" s="1378"/>
      <c r="M5" s="1379"/>
      <c r="N5" s="1379"/>
      <c r="O5" s="1365"/>
      <c r="P5" s="1365"/>
      <c r="Q5" s="1365"/>
      <c r="R5" s="1365"/>
      <c r="S5" s="1367"/>
      <c r="T5" s="1365"/>
      <c r="U5" s="1365"/>
      <c r="V5" s="1365"/>
      <c r="W5" s="1365"/>
    </row>
    <row r="6" spans="1:1024" ht="23.25" customHeight="1">
      <c r="A6" s="1368" t="s">
        <v>440</v>
      </c>
      <c r="B6" s="1364"/>
      <c r="C6" s="1363"/>
      <c r="D6" s="1364"/>
      <c r="E6" s="1364"/>
      <c r="F6" s="1364"/>
      <c r="G6" s="1365"/>
      <c r="H6" s="1365"/>
      <c r="I6" s="1365"/>
      <c r="J6" s="1365"/>
      <c r="K6" s="1365"/>
      <c r="L6" s="1365"/>
      <c r="M6" s="1366"/>
      <c r="N6" s="1366"/>
      <c r="O6" s="1365"/>
      <c r="P6" s="1365"/>
      <c r="Q6" s="1365"/>
      <c r="R6" s="1365"/>
      <c r="S6" s="1367"/>
      <c r="T6" s="1365"/>
      <c r="U6" s="1365"/>
      <c r="V6" s="1365"/>
      <c r="W6" s="1365"/>
    </row>
    <row r="7" spans="1:1024">
      <c r="A7" s="1380" t="s">
        <v>29</v>
      </c>
      <c r="B7" s="1381" t="s">
        <v>444</v>
      </c>
      <c r="C7" s="1381" t="s">
        <v>511</v>
      </c>
      <c r="D7" s="1382"/>
      <c r="E7" s="1383"/>
      <c r="F7" s="1381" t="s">
        <v>628</v>
      </c>
      <c r="G7" s="1384" t="s">
        <v>629</v>
      </c>
      <c r="H7" s="1384" t="s">
        <v>630</v>
      </c>
      <c r="I7" s="1384" t="s">
        <v>631</v>
      </c>
      <c r="J7" s="1384" t="s">
        <v>632</v>
      </c>
      <c r="K7" s="1385" t="s">
        <v>633</v>
      </c>
      <c r="L7" s="1386" t="s">
        <v>634</v>
      </c>
      <c r="M7" s="1386"/>
      <c r="N7" s="1387" t="s">
        <v>635</v>
      </c>
      <c r="O7" s="1387"/>
      <c r="P7" s="1387"/>
      <c r="Q7" s="1387"/>
      <c r="R7" s="1388" t="s">
        <v>636</v>
      </c>
      <c r="S7" s="1389" t="s">
        <v>443</v>
      </c>
      <c r="T7" s="1365"/>
      <c r="U7" s="1390" t="s">
        <v>637</v>
      </c>
      <c r="V7" s="1390"/>
      <c r="W7" s="1390"/>
    </row>
    <row r="8" spans="1:1024">
      <c r="A8" s="1380"/>
      <c r="B8" s="1381"/>
      <c r="C8" s="1381"/>
      <c r="D8" s="1391" t="s">
        <v>626</v>
      </c>
      <c r="E8" s="1392" t="s">
        <v>627</v>
      </c>
      <c r="F8" s="1381"/>
      <c r="G8" s="1384"/>
      <c r="H8" s="1384"/>
      <c r="I8" s="1384"/>
      <c r="J8" s="1384"/>
      <c r="K8" s="1385"/>
      <c r="L8" s="1393" t="s">
        <v>33</v>
      </c>
      <c r="M8" s="1394" t="s">
        <v>34</v>
      </c>
      <c r="N8" s="1395" t="s">
        <v>447</v>
      </c>
      <c r="O8" s="1396" t="s">
        <v>450</v>
      </c>
      <c r="P8" s="1397" t="s">
        <v>453</v>
      </c>
      <c r="Q8" s="1398" t="s">
        <v>456</v>
      </c>
      <c r="R8" s="1399" t="s">
        <v>457</v>
      </c>
      <c r="S8" s="1400" t="s">
        <v>458</v>
      </c>
      <c r="T8" s="1365"/>
      <c r="U8" s="1401" t="s">
        <v>638</v>
      </c>
      <c r="V8" s="1402" t="s">
        <v>639</v>
      </c>
      <c r="W8" s="1402" t="s">
        <v>640</v>
      </c>
    </row>
    <row r="9" spans="1:1024">
      <c r="A9" s="1403" t="s">
        <v>459</v>
      </c>
      <c r="B9" s="1404"/>
      <c r="C9" s="1405"/>
      <c r="D9" s="1406">
        <v>12</v>
      </c>
      <c r="E9" s="1407">
        <v>12</v>
      </c>
      <c r="F9" s="1407">
        <v>12</v>
      </c>
      <c r="G9" s="1408">
        <v>14</v>
      </c>
      <c r="H9" s="1408">
        <v>19</v>
      </c>
      <c r="I9" s="1408">
        <v>19</v>
      </c>
      <c r="J9" s="1409">
        <v>22</v>
      </c>
      <c r="K9" s="1410">
        <v>21</v>
      </c>
      <c r="L9" s="1411"/>
      <c r="M9" s="1412"/>
      <c r="N9" s="1413">
        <v>22</v>
      </c>
      <c r="O9" s="1414">
        <f t="shared" ref="O9:O15" si="0">U9</f>
        <v>22</v>
      </c>
      <c r="P9" s="1415"/>
      <c r="Q9" s="1416"/>
      <c r="R9" s="1417" t="s">
        <v>460</v>
      </c>
      <c r="S9" s="1418" t="s">
        <v>460</v>
      </c>
      <c r="T9" s="1419"/>
      <c r="U9" s="1420">
        <v>22</v>
      </c>
      <c r="V9" s="1421"/>
      <c r="W9" s="1410"/>
    </row>
    <row r="10" spans="1:1024">
      <c r="A10" s="1422" t="s">
        <v>461</v>
      </c>
      <c r="B10" s="1423"/>
      <c r="C10" s="1424"/>
      <c r="D10" s="1425">
        <v>11</v>
      </c>
      <c r="E10" s="1426">
        <v>11</v>
      </c>
      <c r="F10" s="1426">
        <v>11</v>
      </c>
      <c r="G10" s="1427">
        <v>13</v>
      </c>
      <c r="H10" s="1427">
        <v>14</v>
      </c>
      <c r="I10" s="1427">
        <v>14</v>
      </c>
      <c r="J10" s="1428">
        <v>21</v>
      </c>
      <c r="K10" s="1429">
        <v>19.739999999999998</v>
      </c>
      <c r="L10" s="1411"/>
      <c r="M10" s="1412"/>
      <c r="N10" s="1430">
        <v>20.128</v>
      </c>
      <c r="O10" s="1431">
        <f t="shared" si="0"/>
        <v>20.282</v>
      </c>
      <c r="P10" s="1415"/>
      <c r="Q10" s="1416"/>
      <c r="R10" s="1411" t="s">
        <v>460</v>
      </c>
      <c r="S10" s="1432" t="s">
        <v>460</v>
      </c>
      <c r="T10" s="1419"/>
      <c r="U10" s="1433">
        <v>20.282</v>
      </c>
      <c r="V10" s="1434"/>
      <c r="W10" s="1429"/>
    </row>
    <row r="11" spans="1:1024">
      <c r="A11" s="1435" t="s">
        <v>514</v>
      </c>
      <c r="B11" s="1436" t="s">
        <v>515</v>
      </c>
      <c r="C11" s="1437" t="s">
        <v>516</v>
      </c>
      <c r="D11" s="1425">
        <v>1917.09</v>
      </c>
      <c r="E11" s="1426">
        <v>2153</v>
      </c>
      <c r="F11" s="1426">
        <v>2189</v>
      </c>
      <c r="G11" s="1427">
        <v>2238</v>
      </c>
      <c r="H11" s="1427">
        <v>2554</v>
      </c>
      <c r="I11" s="1438">
        <v>2864</v>
      </c>
      <c r="J11" s="1439">
        <v>2907</v>
      </c>
      <c r="K11" s="1440">
        <v>2884</v>
      </c>
      <c r="L11" s="1441" t="s">
        <v>460</v>
      </c>
      <c r="M11" s="1442" t="s">
        <v>460</v>
      </c>
      <c r="N11" s="1443">
        <v>2892</v>
      </c>
      <c r="O11" s="1431">
        <f t="shared" si="0"/>
        <v>2921</v>
      </c>
      <c r="P11" s="1444"/>
      <c r="Q11" s="1445"/>
      <c r="R11" s="1411" t="s">
        <v>460</v>
      </c>
      <c r="S11" s="1432" t="s">
        <v>460</v>
      </c>
      <c r="T11" s="1419"/>
      <c r="U11" s="1446">
        <v>2921</v>
      </c>
      <c r="V11" s="1427"/>
      <c r="W11" s="1440"/>
      <c r="X11" s="1447"/>
    </row>
    <row r="12" spans="1:1024">
      <c r="A12" s="1422" t="s">
        <v>517</v>
      </c>
      <c r="B12" s="1448" t="s">
        <v>518</v>
      </c>
      <c r="C12" s="1437" t="s">
        <v>519</v>
      </c>
      <c r="D12" s="1425">
        <v>-1826.76</v>
      </c>
      <c r="E12" s="1426">
        <v>-2062</v>
      </c>
      <c r="F12" s="1426">
        <v>2134</v>
      </c>
      <c r="G12" s="1427">
        <v>2219</v>
      </c>
      <c r="H12" s="1427">
        <v>2544</v>
      </c>
      <c r="I12" s="1427">
        <v>2782</v>
      </c>
      <c r="J12" s="1428">
        <v>2825</v>
      </c>
      <c r="K12" s="1440">
        <v>2823</v>
      </c>
      <c r="L12" s="1411" t="s">
        <v>460</v>
      </c>
      <c r="M12" s="1412" t="s">
        <v>460</v>
      </c>
      <c r="N12" s="1449">
        <v>2834</v>
      </c>
      <c r="O12" s="1431">
        <f t="shared" si="0"/>
        <v>2865</v>
      </c>
      <c r="P12" s="1450"/>
      <c r="Q12" s="1416"/>
      <c r="R12" s="1411" t="s">
        <v>460</v>
      </c>
      <c r="S12" s="1432" t="s">
        <v>460</v>
      </c>
      <c r="T12" s="1419"/>
      <c r="U12" s="1446">
        <v>2865</v>
      </c>
      <c r="V12" s="1427"/>
      <c r="W12" s="1427"/>
      <c r="X12" s="1447"/>
    </row>
    <row r="13" spans="1:1024">
      <c r="A13" s="1422" t="s">
        <v>467</v>
      </c>
      <c r="B13" s="1448" t="s">
        <v>641</v>
      </c>
      <c r="C13" s="1437" t="s">
        <v>521</v>
      </c>
      <c r="D13" s="1425">
        <v>0</v>
      </c>
      <c r="E13" s="1426">
        <v>0</v>
      </c>
      <c r="F13" s="1426">
        <v>0</v>
      </c>
      <c r="G13" s="1427">
        <v>0</v>
      </c>
      <c r="H13" s="1427">
        <v>0</v>
      </c>
      <c r="I13" s="1427">
        <v>0</v>
      </c>
      <c r="J13" s="1428">
        <v>0</v>
      </c>
      <c r="K13" s="1440"/>
      <c r="L13" s="1411" t="s">
        <v>460</v>
      </c>
      <c r="M13" s="1412" t="s">
        <v>460</v>
      </c>
      <c r="N13" s="1449">
        <v>0</v>
      </c>
      <c r="O13" s="1431">
        <f t="shared" si="0"/>
        <v>0</v>
      </c>
      <c r="P13" s="1450"/>
      <c r="Q13" s="1416"/>
      <c r="R13" s="1411" t="s">
        <v>460</v>
      </c>
      <c r="S13" s="1432" t="s">
        <v>460</v>
      </c>
      <c r="T13" s="1419"/>
      <c r="U13" s="1446"/>
      <c r="V13" s="1427"/>
      <c r="W13" s="1427"/>
    </row>
    <row r="14" spans="1:1024">
      <c r="A14" s="1422" t="s">
        <v>468</v>
      </c>
      <c r="B14" s="1448" t="s">
        <v>642</v>
      </c>
      <c r="C14" s="1437" t="s">
        <v>460</v>
      </c>
      <c r="D14" s="1425">
        <v>65</v>
      </c>
      <c r="E14" s="1426">
        <v>600</v>
      </c>
      <c r="F14" s="1426">
        <v>742</v>
      </c>
      <c r="G14" s="1427">
        <v>735</v>
      </c>
      <c r="H14" s="1427">
        <v>754</v>
      </c>
      <c r="I14" s="1427">
        <v>799</v>
      </c>
      <c r="J14" s="1428">
        <v>806</v>
      </c>
      <c r="K14" s="1440">
        <v>763</v>
      </c>
      <c r="L14" s="1411" t="s">
        <v>460</v>
      </c>
      <c r="M14" s="1412" t="s">
        <v>460</v>
      </c>
      <c r="N14" s="1449">
        <v>1874</v>
      </c>
      <c r="O14" s="1431">
        <f t="shared" si="0"/>
        <v>1284</v>
      </c>
      <c r="P14" s="1450"/>
      <c r="Q14" s="1416"/>
      <c r="R14" s="1411" t="s">
        <v>460</v>
      </c>
      <c r="S14" s="1432" t="s">
        <v>460</v>
      </c>
      <c r="T14" s="1419"/>
      <c r="U14" s="1446">
        <v>1284</v>
      </c>
      <c r="V14" s="1427"/>
      <c r="W14" s="1427"/>
    </row>
    <row r="15" spans="1:1024">
      <c r="A15" s="1403" t="s">
        <v>469</v>
      </c>
      <c r="B15" s="1451" t="s">
        <v>643</v>
      </c>
      <c r="C15" s="1452" t="s">
        <v>524</v>
      </c>
      <c r="D15" s="1453">
        <v>435.36</v>
      </c>
      <c r="E15" s="1454">
        <v>744</v>
      </c>
      <c r="F15" s="1454">
        <v>685</v>
      </c>
      <c r="G15" s="1455">
        <v>782</v>
      </c>
      <c r="H15" s="1455">
        <v>867</v>
      </c>
      <c r="I15" s="1455">
        <v>961</v>
      </c>
      <c r="J15" s="1456">
        <v>1094</v>
      </c>
      <c r="K15" s="1457">
        <v>1612</v>
      </c>
      <c r="L15" s="1458" t="s">
        <v>460</v>
      </c>
      <c r="M15" s="1459" t="s">
        <v>460</v>
      </c>
      <c r="N15" s="1460">
        <v>2212</v>
      </c>
      <c r="O15" s="1461">
        <f t="shared" si="0"/>
        <v>3100</v>
      </c>
      <c r="P15" s="1450"/>
      <c r="Q15" s="1416"/>
      <c r="R15" s="1417" t="s">
        <v>460</v>
      </c>
      <c r="S15" s="1418" t="s">
        <v>460</v>
      </c>
      <c r="T15" s="1419"/>
      <c r="U15" s="1446">
        <v>3100</v>
      </c>
      <c r="V15" s="1455"/>
      <c r="W15" s="1455"/>
    </row>
    <row r="16" spans="1:1024" ht="15">
      <c r="A16" s="1422" t="s">
        <v>525</v>
      </c>
      <c r="B16" s="1462"/>
      <c r="C16" s="1463"/>
      <c r="D16" s="1464">
        <v>610</v>
      </c>
      <c r="E16" s="1465">
        <v>1441</v>
      </c>
      <c r="F16" s="1465">
        <v>1482</v>
      </c>
      <c r="G16" s="1411">
        <v>1536</v>
      </c>
      <c r="H16" s="1466">
        <f>H11-H12+H13+H14+H15</f>
        <v>1631</v>
      </c>
      <c r="I16" s="1466">
        <v>1841</v>
      </c>
      <c r="J16" s="1467">
        <v>1982</v>
      </c>
      <c r="K16" s="1466">
        <f>K11-K12+K13+K14+K15</f>
        <v>2436</v>
      </c>
      <c r="L16" s="1411" t="s">
        <v>460</v>
      </c>
      <c r="M16" s="1468" t="s">
        <v>460</v>
      </c>
      <c r="N16" s="1469">
        <f>N11-N12+N13+N14+N15</f>
        <v>4144</v>
      </c>
      <c r="O16" s="1470">
        <f>O11-O12+O13+O14+O15</f>
        <v>4440</v>
      </c>
      <c r="P16" s="1471">
        <f>P11-P12+P13+P14+P15</f>
        <v>0</v>
      </c>
      <c r="Q16" s="1469">
        <f>Q11-Q12+Q13+Q14+Q15</f>
        <v>0</v>
      </c>
      <c r="R16" s="1411" t="s">
        <v>460</v>
      </c>
      <c r="S16" s="1472" t="s">
        <v>460</v>
      </c>
      <c r="T16" s="1419"/>
      <c r="U16" s="1473">
        <f>U11-U12+U13+U14+U15</f>
        <v>4440</v>
      </c>
      <c r="V16" s="1466">
        <f>V11-V12+V13+V14+V15</f>
        <v>0</v>
      </c>
      <c r="W16" s="1466">
        <f>W11-W12+W13+W14+W15</f>
        <v>0</v>
      </c>
    </row>
    <row r="17" spans="1:24">
      <c r="A17" s="1403" t="s">
        <v>526</v>
      </c>
      <c r="B17" s="1436" t="s">
        <v>527</v>
      </c>
      <c r="C17" s="1452">
        <v>401</v>
      </c>
      <c r="D17" s="1453">
        <v>90</v>
      </c>
      <c r="E17" s="1454">
        <v>90</v>
      </c>
      <c r="F17" s="1454">
        <v>55</v>
      </c>
      <c r="G17" s="1455">
        <v>19</v>
      </c>
      <c r="H17" s="1455">
        <v>10</v>
      </c>
      <c r="I17" s="1455">
        <v>82</v>
      </c>
      <c r="J17" s="1456">
        <v>82</v>
      </c>
      <c r="K17" s="1457">
        <v>61</v>
      </c>
      <c r="L17" s="1438" t="s">
        <v>460</v>
      </c>
      <c r="M17" s="1474" t="s">
        <v>460</v>
      </c>
      <c r="N17" s="1460">
        <v>62</v>
      </c>
      <c r="O17" s="1414">
        <f>U17</f>
        <v>56</v>
      </c>
      <c r="P17" s="1450"/>
      <c r="Q17" s="1416"/>
      <c r="R17" s="1417" t="s">
        <v>460</v>
      </c>
      <c r="S17" s="1472" t="s">
        <v>460</v>
      </c>
      <c r="T17" s="1419"/>
      <c r="U17" s="1475">
        <v>56</v>
      </c>
      <c r="V17" s="1455"/>
      <c r="W17" s="1455"/>
    </row>
    <row r="18" spans="1:24">
      <c r="A18" s="1422" t="s">
        <v>528</v>
      </c>
      <c r="B18" s="1448" t="s">
        <v>529</v>
      </c>
      <c r="C18" s="1437" t="s">
        <v>530</v>
      </c>
      <c r="D18" s="1425">
        <v>196</v>
      </c>
      <c r="E18" s="1426">
        <v>270</v>
      </c>
      <c r="F18" s="1426">
        <v>436</v>
      </c>
      <c r="G18" s="1427">
        <v>373</v>
      </c>
      <c r="H18" s="1427">
        <v>326</v>
      </c>
      <c r="I18" s="1427">
        <v>335</v>
      </c>
      <c r="J18" s="1428">
        <v>352</v>
      </c>
      <c r="K18" s="1440">
        <v>565</v>
      </c>
      <c r="L18" s="1427" t="s">
        <v>460</v>
      </c>
      <c r="M18" s="1476" t="s">
        <v>460</v>
      </c>
      <c r="N18" s="1449">
        <v>576</v>
      </c>
      <c r="O18" s="1431">
        <f>U18</f>
        <v>882</v>
      </c>
      <c r="P18" s="1450"/>
      <c r="Q18" s="1416"/>
      <c r="R18" s="1411" t="s">
        <v>460</v>
      </c>
      <c r="S18" s="1432" t="s">
        <v>460</v>
      </c>
      <c r="T18" s="1419"/>
      <c r="U18" s="1446">
        <v>882</v>
      </c>
      <c r="V18" s="1427"/>
      <c r="W18" s="1427"/>
    </row>
    <row r="19" spans="1:24">
      <c r="A19" s="1422" t="s">
        <v>473</v>
      </c>
      <c r="B19" s="1448" t="s">
        <v>644</v>
      </c>
      <c r="C19" s="1437" t="s">
        <v>460</v>
      </c>
      <c r="D19" s="1425">
        <v>0</v>
      </c>
      <c r="E19" s="1426">
        <v>0</v>
      </c>
      <c r="F19" s="1426">
        <v>0</v>
      </c>
      <c r="G19" s="1427">
        <v>0</v>
      </c>
      <c r="H19" s="1427">
        <v>0</v>
      </c>
      <c r="I19" s="1427">
        <v>0</v>
      </c>
      <c r="J19" s="1428">
        <v>0</v>
      </c>
      <c r="K19" s="1440"/>
      <c r="L19" s="1427" t="s">
        <v>460</v>
      </c>
      <c r="M19" s="1476" t="s">
        <v>460</v>
      </c>
      <c r="N19" s="1449">
        <v>0</v>
      </c>
      <c r="O19" s="1431">
        <f>U19</f>
        <v>0</v>
      </c>
      <c r="P19" s="1450"/>
      <c r="Q19" s="1416"/>
      <c r="R19" s="1411" t="s">
        <v>460</v>
      </c>
      <c r="S19" s="1432" t="s">
        <v>460</v>
      </c>
      <c r="T19" s="1419"/>
      <c r="U19" s="1446">
        <v>0</v>
      </c>
      <c r="V19" s="1427"/>
      <c r="W19" s="1427"/>
    </row>
    <row r="20" spans="1:24">
      <c r="A20" s="1422" t="s">
        <v>474</v>
      </c>
      <c r="B20" s="1448" t="s">
        <v>531</v>
      </c>
      <c r="C20" s="1437" t="s">
        <v>460</v>
      </c>
      <c r="D20" s="1425">
        <v>206</v>
      </c>
      <c r="E20" s="1426">
        <v>323</v>
      </c>
      <c r="F20" s="1426">
        <v>987</v>
      </c>
      <c r="G20" s="1427">
        <v>1088</v>
      </c>
      <c r="H20" s="1427">
        <v>1235</v>
      </c>
      <c r="I20" s="1427">
        <v>1382</v>
      </c>
      <c r="J20" s="1428">
        <v>1356</v>
      </c>
      <c r="K20" s="1440">
        <v>1519</v>
      </c>
      <c r="L20" s="1427" t="s">
        <v>460</v>
      </c>
      <c r="M20" s="1477" t="s">
        <v>460</v>
      </c>
      <c r="N20" s="1449">
        <v>2973</v>
      </c>
      <c r="O20" s="1431">
        <f>U20</f>
        <v>3286</v>
      </c>
      <c r="P20" s="1450"/>
      <c r="Q20" s="1416"/>
      <c r="R20" s="1411" t="s">
        <v>460</v>
      </c>
      <c r="S20" s="1432" t="s">
        <v>460</v>
      </c>
      <c r="T20" s="1419"/>
      <c r="U20" s="1446">
        <v>3286</v>
      </c>
      <c r="V20" s="1427"/>
      <c r="W20" s="1427"/>
    </row>
    <row r="21" spans="1:24">
      <c r="A21" s="1422" t="s">
        <v>533</v>
      </c>
      <c r="B21" s="1448"/>
      <c r="C21" s="1437" t="s">
        <v>460</v>
      </c>
      <c r="D21" s="1425">
        <v>0</v>
      </c>
      <c r="E21" s="1426">
        <v>0</v>
      </c>
      <c r="F21" s="1426">
        <v>0</v>
      </c>
      <c r="G21" s="1408">
        <v>0</v>
      </c>
      <c r="H21" s="1408">
        <v>0</v>
      </c>
      <c r="I21" s="1408">
        <v>0</v>
      </c>
      <c r="J21" s="1409">
        <v>0</v>
      </c>
      <c r="K21" s="1478"/>
      <c r="L21" s="1427" t="s">
        <v>460</v>
      </c>
      <c r="M21" s="1477" t="s">
        <v>460</v>
      </c>
      <c r="N21" s="1479">
        <v>0</v>
      </c>
      <c r="O21" s="1461">
        <f>U21</f>
        <v>0</v>
      </c>
      <c r="P21" s="1480"/>
      <c r="Q21" s="1481"/>
      <c r="R21" s="1458" t="s">
        <v>460</v>
      </c>
      <c r="S21" s="1472" t="s">
        <v>460</v>
      </c>
      <c r="T21" s="1419"/>
      <c r="U21" s="1482"/>
      <c r="V21" s="1408"/>
      <c r="W21" s="1408"/>
    </row>
    <row r="22" spans="1:24" ht="15">
      <c r="A22" s="1483" t="s">
        <v>476</v>
      </c>
      <c r="B22" s="1436" t="s">
        <v>535</v>
      </c>
      <c r="C22" s="1484" t="s">
        <v>460</v>
      </c>
      <c r="D22" s="1425">
        <v>3970</v>
      </c>
      <c r="E22" s="1426">
        <v>4259</v>
      </c>
      <c r="F22" s="1426">
        <v>3835</v>
      </c>
      <c r="G22" s="1485">
        <v>4173</v>
      </c>
      <c r="H22" s="1485">
        <v>6057.9</v>
      </c>
      <c r="I22" s="1486">
        <v>7379</v>
      </c>
      <c r="J22" s="1487">
        <v>7726</v>
      </c>
      <c r="K22" s="1485">
        <v>8015</v>
      </c>
      <c r="L22" s="1488">
        <f>L35</f>
        <v>7934</v>
      </c>
      <c r="M22" s="1489">
        <f>M35</f>
        <v>7934</v>
      </c>
      <c r="N22" s="1490">
        <v>1944</v>
      </c>
      <c r="O22" s="1416">
        <f t="shared" ref="O22:O34" si="1">U22-N22</f>
        <v>1880</v>
      </c>
      <c r="P22" s="1491"/>
      <c r="Q22" s="1492"/>
      <c r="R22" s="1493">
        <f t="shared" ref="R22:R41" si="2">SUM(N22:Q22)</f>
        <v>3824</v>
      </c>
      <c r="S22" s="1494">
        <f t="shared" ref="S22:S41" si="3">(R22/M22)*100</f>
        <v>48.197630451222587</v>
      </c>
      <c r="T22" s="1419"/>
      <c r="U22" s="1446">
        <v>3824</v>
      </c>
      <c r="V22" s="1495"/>
      <c r="W22" s="1485"/>
    </row>
    <row r="23" spans="1:24" ht="15">
      <c r="A23" s="1422" t="s">
        <v>477</v>
      </c>
      <c r="B23" s="1448" t="s">
        <v>536</v>
      </c>
      <c r="C23" s="1496" t="s">
        <v>460</v>
      </c>
      <c r="D23" s="1425">
        <v>43</v>
      </c>
      <c r="E23" s="1426"/>
      <c r="F23" s="1426">
        <v>0</v>
      </c>
      <c r="G23" s="1485"/>
      <c r="H23" s="1485">
        <v>0</v>
      </c>
      <c r="I23" s="1485">
        <v>0</v>
      </c>
      <c r="J23" s="1497">
        <v>0</v>
      </c>
      <c r="K23" s="1485"/>
      <c r="L23" s="1498"/>
      <c r="M23" s="1499"/>
      <c r="N23" s="1490">
        <v>0</v>
      </c>
      <c r="O23" s="1416">
        <f t="shared" si="1"/>
        <v>0</v>
      </c>
      <c r="P23" s="1491"/>
      <c r="Q23" s="1492"/>
      <c r="R23" s="1493">
        <f t="shared" si="2"/>
        <v>0</v>
      </c>
      <c r="S23" s="1494" t="e">
        <f t="shared" si="3"/>
        <v>#DIV/0!</v>
      </c>
      <c r="T23" s="1419"/>
      <c r="U23" s="1446">
        <v>0</v>
      </c>
      <c r="V23" s="1495"/>
      <c r="W23" s="1485"/>
    </row>
    <row r="24" spans="1:24" ht="15">
      <c r="A24" s="1422" t="s">
        <v>478</v>
      </c>
      <c r="B24" s="1448" t="s">
        <v>536</v>
      </c>
      <c r="C24" s="1496">
        <v>672</v>
      </c>
      <c r="D24" s="1500">
        <v>1636</v>
      </c>
      <c r="E24" s="1501">
        <v>1845</v>
      </c>
      <c r="F24" s="1501">
        <v>1300</v>
      </c>
      <c r="G24" s="1485">
        <v>1450</v>
      </c>
      <c r="H24" s="1485">
        <v>2000</v>
      </c>
      <c r="I24" s="1485">
        <v>2004</v>
      </c>
      <c r="J24" s="1497">
        <v>1937</v>
      </c>
      <c r="K24" s="1485">
        <v>2135</v>
      </c>
      <c r="L24" s="1498">
        <f>SUM(L25:L29)</f>
        <v>2000</v>
      </c>
      <c r="M24" s="1502">
        <f>SUM(M25:M29)</f>
        <v>2000</v>
      </c>
      <c r="N24" s="1503">
        <v>480</v>
      </c>
      <c r="O24" s="1416">
        <f t="shared" si="1"/>
        <v>480</v>
      </c>
      <c r="P24" s="1491"/>
      <c r="Q24" s="1492"/>
      <c r="R24" s="1493">
        <f t="shared" si="2"/>
        <v>960</v>
      </c>
      <c r="S24" s="1494">
        <f t="shared" si="3"/>
        <v>48</v>
      </c>
      <c r="T24" s="1419"/>
      <c r="U24" s="1446">
        <v>960</v>
      </c>
      <c r="V24" s="1495"/>
      <c r="W24" s="1485"/>
    </row>
    <row r="25" spans="1:24" ht="15">
      <c r="A25" s="1435" t="s">
        <v>479</v>
      </c>
      <c r="B25" s="1436" t="s">
        <v>645</v>
      </c>
      <c r="C25" s="1484">
        <v>501</v>
      </c>
      <c r="D25" s="1425">
        <v>355</v>
      </c>
      <c r="E25" s="1426">
        <v>628</v>
      </c>
      <c r="F25" s="1504">
        <v>156</v>
      </c>
      <c r="G25" s="1486">
        <v>399</v>
      </c>
      <c r="H25" s="1486">
        <v>910</v>
      </c>
      <c r="I25" s="1486">
        <v>790</v>
      </c>
      <c r="J25" s="1487">
        <v>697</v>
      </c>
      <c r="K25" s="1486">
        <v>445</v>
      </c>
      <c r="L25" s="1488">
        <v>350</v>
      </c>
      <c r="M25" s="1505">
        <v>350</v>
      </c>
      <c r="N25" s="1503">
        <v>62</v>
      </c>
      <c r="O25" s="1416">
        <f t="shared" si="1"/>
        <v>100</v>
      </c>
      <c r="P25" s="1491"/>
      <c r="Q25" s="1492"/>
      <c r="R25" s="1506">
        <f t="shared" si="2"/>
        <v>162</v>
      </c>
      <c r="S25" s="1507">
        <f t="shared" si="3"/>
        <v>46.285714285714285</v>
      </c>
      <c r="T25" s="1419"/>
      <c r="U25" s="1475">
        <v>162</v>
      </c>
      <c r="V25" s="1508"/>
      <c r="W25" s="1486"/>
    </row>
    <row r="26" spans="1:24" ht="15">
      <c r="A26" s="1422" t="s">
        <v>480</v>
      </c>
      <c r="B26" s="1448" t="s">
        <v>646</v>
      </c>
      <c r="C26" s="1496">
        <v>502</v>
      </c>
      <c r="D26" s="1425">
        <v>600</v>
      </c>
      <c r="E26" s="1426">
        <v>799</v>
      </c>
      <c r="F26" s="1504">
        <v>802</v>
      </c>
      <c r="G26" s="1485">
        <v>756</v>
      </c>
      <c r="H26" s="1485">
        <v>772</v>
      </c>
      <c r="I26" s="1485">
        <v>762</v>
      </c>
      <c r="J26" s="1497">
        <v>807</v>
      </c>
      <c r="K26" s="1485">
        <v>768</v>
      </c>
      <c r="L26" s="1498">
        <v>750</v>
      </c>
      <c r="M26" s="1509">
        <v>750</v>
      </c>
      <c r="N26" s="1490">
        <v>186</v>
      </c>
      <c r="O26" s="1416">
        <f t="shared" si="1"/>
        <v>126</v>
      </c>
      <c r="P26" s="1491"/>
      <c r="Q26" s="1492"/>
      <c r="R26" s="1464">
        <f t="shared" si="2"/>
        <v>312</v>
      </c>
      <c r="S26" s="1510">
        <f t="shared" si="3"/>
        <v>41.6</v>
      </c>
      <c r="T26" s="1419"/>
      <c r="U26" s="1446">
        <v>312</v>
      </c>
      <c r="V26" s="1495"/>
      <c r="W26" s="1485"/>
    </row>
    <row r="27" spans="1:24" ht="15">
      <c r="A27" s="1422" t="s">
        <v>481</v>
      </c>
      <c r="B27" s="1448" t="s">
        <v>647</v>
      </c>
      <c r="C27" s="1496">
        <v>504</v>
      </c>
      <c r="D27" s="1425">
        <v>0</v>
      </c>
      <c r="E27" s="1426">
        <v>0</v>
      </c>
      <c r="F27" s="1504">
        <v>0</v>
      </c>
      <c r="G27" s="1485">
        <v>0</v>
      </c>
      <c r="H27" s="1485">
        <v>0</v>
      </c>
      <c r="I27" s="1485">
        <v>0</v>
      </c>
      <c r="J27" s="1497">
        <v>0</v>
      </c>
      <c r="K27" s="1485"/>
      <c r="L27" s="1498"/>
      <c r="M27" s="1509"/>
      <c r="N27" s="1490">
        <v>0</v>
      </c>
      <c r="O27" s="1416">
        <f t="shared" si="1"/>
        <v>0</v>
      </c>
      <c r="P27" s="1491"/>
      <c r="Q27" s="1492"/>
      <c r="R27" s="1464">
        <f t="shared" si="2"/>
        <v>0</v>
      </c>
      <c r="S27" s="1510" t="e">
        <f t="shared" si="3"/>
        <v>#DIV/0!</v>
      </c>
      <c r="T27" s="1419"/>
      <c r="U27" s="1446">
        <v>0</v>
      </c>
      <c r="V27" s="1495"/>
      <c r="W27" s="1485"/>
    </row>
    <row r="28" spans="1:24" ht="15">
      <c r="A28" s="1422" t="s">
        <v>483</v>
      </c>
      <c r="B28" s="1448" t="s">
        <v>648</v>
      </c>
      <c r="C28" s="1496">
        <v>511</v>
      </c>
      <c r="D28" s="1425">
        <v>130</v>
      </c>
      <c r="E28" s="1426">
        <v>91</v>
      </c>
      <c r="F28" s="1504">
        <v>3</v>
      </c>
      <c r="G28" s="1485">
        <v>62</v>
      </c>
      <c r="H28" s="1485">
        <v>111</v>
      </c>
      <c r="I28" s="1485">
        <v>309</v>
      </c>
      <c r="J28" s="1497">
        <v>23</v>
      </c>
      <c r="K28" s="1485">
        <v>105</v>
      </c>
      <c r="L28" s="1498">
        <v>200</v>
      </c>
      <c r="M28" s="1509">
        <v>200</v>
      </c>
      <c r="N28" s="1490">
        <v>3</v>
      </c>
      <c r="O28" s="1416">
        <f t="shared" si="1"/>
        <v>2</v>
      </c>
      <c r="P28" s="1491"/>
      <c r="Q28" s="1492"/>
      <c r="R28" s="1464">
        <f t="shared" si="2"/>
        <v>5</v>
      </c>
      <c r="S28" s="1510">
        <f t="shared" si="3"/>
        <v>2.5</v>
      </c>
      <c r="T28" s="1419"/>
      <c r="U28" s="1446">
        <v>5</v>
      </c>
      <c r="V28" s="1495"/>
      <c r="W28" s="1485"/>
      <c r="X28" s="1447"/>
    </row>
    <row r="29" spans="1:24" ht="15">
      <c r="A29" s="1422" t="s">
        <v>484</v>
      </c>
      <c r="B29" s="1448" t="s">
        <v>649</v>
      </c>
      <c r="C29" s="1496">
        <v>518</v>
      </c>
      <c r="D29" s="1425">
        <v>493</v>
      </c>
      <c r="E29" s="1426">
        <v>253</v>
      </c>
      <c r="F29" s="1504">
        <v>271</v>
      </c>
      <c r="G29" s="1485">
        <v>274</v>
      </c>
      <c r="H29" s="1485">
        <v>310</v>
      </c>
      <c r="I29" s="1485">
        <v>297</v>
      </c>
      <c r="J29" s="1497">
        <v>374</v>
      </c>
      <c r="K29" s="1485">
        <v>589</v>
      </c>
      <c r="L29" s="1498">
        <v>700</v>
      </c>
      <c r="M29" s="1509">
        <v>700</v>
      </c>
      <c r="N29" s="1490">
        <v>87</v>
      </c>
      <c r="O29" s="1416">
        <f t="shared" si="1"/>
        <v>278</v>
      </c>
      <c r="P29" s="1491"/>
      <c r="Q29" s="1492"/>
      <c r="R29" s="1464">
        <f t="shared" si="2"/>
        <v>365</v>
      </c>
      <c r="S29" s="1510">
        <f t="shared" si="3"/>
        <v>52.142857142857146</v>
      </c>
      <c r="T29" s="1419"/>
      <c r="U29" s="1446">
        <v>365</v>
      </c>
      <c r="V29" s="1495"/>
      <c r="W29" s="1485"/>
    </row>
    <row r="30" spans="1:24" ht="15">
      <c r="A30" s="1422" t="s">
        <v>650</v>
      </c>
      <c r="B30" s="1511" t="s">
        <v>651</v>
      </c>
      <c r="C30" s="1496">
        <v>521</v>
      </c>
      <c r="D30" s="1425">
        <v>1899</v>
      </c>
      <c r="E30" s="1426">
        <v>2006</v>
      </c>
      <c r="F30" s="1504">
        <v>2110</v>
      </c>
      <c r="G30" s="1485">
        <v>2312</v>
      </c>
      <c r="H30" s="1485">
        <v>3424</v>
      </c>
      <c r="I30" s="1485">
        <v>4396</v>
      </c>
      <c r="J30" s="1497">
        <v>4607</v>
      </c>
      <c r="K30" s="1485">
        <v>4729</v>
      </c>
      <c r="L30" s="1498">
        <v>4327</v>
      </c>
      <c r="M30" s="1509">
        <v>4327</v>
      </c>
      <c r="N30" s="1490">
        <v>1146</v>
      </c>
      <c r="O30" s="1416">
        <f t="shared" si="1"/>
        <v>1159</v>
      </c>
      <c r="P30" s="1491"/>
      <c r="Q30" s="1492"/>
      <c r="R30" s="1464">
        <f t="shared" si="2"/>
        <v>2305</v>
      </c>
      <c r="S30" s="1510">
        <f t="shared" si="3"/>
        <v>53.270164085971807</v>
      </c>
      <c r="T30" s="1419"/>
      <c r="U30" s="1446">
        <v>2305</v>
      </c>
      <c r="V30" s="1495"/>
      <c r="W30" s="1485"/>
    </row>
    <row r="31" spans="1:24" ht="15">
      <c r="A31" s="1422" t="s">
        <v>543</v>
      </c>
      <c r="B31" s="1511" t="s">
        <v>652</v>
      </c>
      <c r="C31" s="1496" t="s">
        <v>545</v>
      </c>
      <c r="D31" s="1425">
        <v>678</v>
      </c>
      <c r="E31" s="1426">
        <v>718</v>
      </c>
      <c r="F31" s="1504">
        <v>753</v>
      </c>
      <c r="G31" s="1485">
        <v>815</v>
      </c>
      <c r="H31" s="1485">
        <v>1194</v>
      </c>
      <c r="I31" s="1485">
        <v>1556</v>
      </c>
      <c r="J31" s="1497">
        <v>1641</v>
      </c>
      <c r="K31" s="1485">
        <v>1648</v>
      </c>
      <c r="L31" s="1498">
        <v>1536</v>
      </c>
      <c r="M31" s="1509">
        <v>1536</v>
      </c>
      <c r="N31" s="1490">
        <v>408</v>
      </c>
      <c r="O31" s="1416">
        <f t="shared" si="1"/>
        <v>402</v>
      </c>
      <c r="P31" s="1491"/>
      <c r="Q31" s="1492"/>
      <c r="R31" s="1464">
        <f t="shared" si="2"/>
        <v>810</v>
      </c>
      <c r="S31" s="1510">
        <f t="shared" si="3"/>
        <v>52.734375</v>
      </c>
      <c r="T31" s="1419"/>
      <c r="U31" s="1446">
        <v>810</v>
      </c>
      <c r="V31" s="1495"/>
      <c r="W31" s="1485"/>
    </row>
    <row r="32" spans="1:24" ht="15">
      <c r="A32" s="1422" t="s">
        <v>488</v>
      </c>
      <c r="B32" s="1448" t="s">
        <v>653</v>
      </c>
      <c r="C32" s="1496">
        <v>557</v>
      </c>
      <c r="D32" s="1425">
        <v>0</v>
      </c>
      <c r="E32" s="1426">
        <v>0</v>
      </c>
      <c r="F32" s="1504">
        <v>0</v>
      </c>
      <c r="G32" s="1485">
        <v>0</v>
      </c>
      <c r="H32" s="1485">
        <v>0</v>
      </c>
      <c r="I32" s="1485">
        <v>0</v>
      </c>
      <c r="J32" s="1497">
        <v>0</v>
      </c>
      <c r="K32" s="1485"/>
      <c r="L32" s="1498"/>
      <c r="M32" s="1509"/>
      <c r="N32" s="1490">
        <v>0</v>
      </c>
      <c r="O32" s="1416">
        <f t="shared" si="1"/>
        <v>0</v>
      </c>
      <c r="P32" s="1491"/>
      <c r="Q32" s="1492"/>
      <c r="R32" s="1464">
        <f t="shared" si="2"/>
        <v>0</v>
      </c>
      <c r="S32" s="1510" t="e">
        <f t="shared" si="3"/>
        <v>#DIV/0!</v>
      </c>
      <c r="T32" s="1419"/>
      <c r="U32" s="1446"/>
      <c r="V32" s="1495"/>
      <c r="W32" s="1485"/>
    </row>
    <row r="33" spans="1:24" ht="15">
      <c r="A33" s="1422" t="s">
        <v>489</v>
      </c>
      <c r="B33" s="1448" t="s">
        <v>654</v>
      </c>
      <c r="C33" s="1496">
        <v>551</v>
      </c>
      <c r="D33" s="1425">
        <v>31</v>
      </c>
      <c r="E33" s="1426">
        <v>0</v>
      </c>
      <c r="F33" s="1504">
        <v>36</v>
      </c>
      <c r="G33" s="1485">
        <v>36</v>
      </c>
      <c r="H33" s="1485">
        <v>10</v>
      </c>
      <c r="I33" s="1485">
        <v>10</v>
      </c>
      <c r="J33" s="1497">
        <v>0</v>
      </c>
      <c r="K33" s="1485">
        <v>21</v>
      </c>
      <c r="L33" s="1498"/>
      <c r="M33" s="1509"/>
      <c r="N33" s="1490">
        <v>2</v>
      </c>
      <c r="O33" s="1416">
        <f t="shared" si="1"/>
        <v>3</v>
      </c>
      <c r="P33" s="1491"/>
      <c r="Q33" s="1492"/>
      <c r="R33" s="1464">
        <f t="shared" si="2"/>
        <v>5</v>
      </c>
      <c r="S33" s="1510" t="e">
        <f t="shared" si="3"/>
        <v>#DIV/0!</v>
      </c>
      <c r="T33" s="1419"/>
      <c r="U33" s="1446">
        <v>5</v>
      </c>
      <c r="V33" s="1495"/>
      <c r="W33" s="1485"/>
    </row>
    <row r="34" spans="1:24" ht="15">
      <c r="A34" s="1403" t="s">
        <v>548</v>
      </c>
      <c r="B34" s="1451" t="s">
        <v>655</v>
      </c>
      <c r="C34" s="1512" t="s">
        <v>549</v>
      </c>
      <c r="D34" s="1453">
        <v>17</v>
      </c>
      <c r="E34" s="1454">
        <v>14</v>
      </c>
      <c r="F34" s="1513">
        <v>17</v>
      </c>
      <c r="G34" s="1514">
        <v>14</v>
      </c>
      <c r="H34" s="1514">
        <v>19</v>
      </c>
      <c r="I34" s="1514">
        <v>24</v>
      </c>
      <c r="J34" s="1515">
        <v>11</v>
      </c>
      <c r="K34" s="1514">
        <v>239</v>
      </c>
      <c r="L34" s="1516">
        <v>71</v>
      </c>
      <c r="M34" s="1517">
        <v>71</v>
      </c>
      <c r="N34" s="1518">
        <v>9</v>
      </c>
      <c r="O34" s="1481">
        <f t="shared" si="1"/>
        <v>31</v>
      </c>
      <c r="P34" s="1519"/>
      <c r="Q34" s="1520"/>
      <c r="R34" s="1464">
        <f t="shared" si="2"/>
        <v>40</v>
      </c>
      <c r="S34" s="1510">
        <f t="shared" si="3"/>
        <v>56.338028169014088</v>
      </c>
      <c r="T34" s="1419"/>
      <c r="U34" s="1482">
        <v>40</v>
      </c>
      <c r="V34" s="1521"/>
      <c r="W34" s="1514"/>
      <c r="X34" s="1447"/>
    </row>
    <row r="35" spans="1:24" ht="15">
      <c r="A35" s="1522" t="s">
        <v>656</v>
      </c>
      <c r="B35" s="1523" t="s">
        <v>551</v>
      </c>
      <c r="C35" s="1524"/>
      <c r="D35" s="1464">
        <f t="shared" ref="D35:I35" si="4">SUM(D25:D34)</f>
        <v>4203</v>
      </c>
      <c r="E35" s="1465">
        <f t="shared" si="4"/>
        <v>4509</v>
      </c>
      <c r="F35" s="1525">
        <f t="shared" si="4"/>
        <v>4148</v>
      </c>
      <c r="G35" s="1465">
        <f t="shared" si="4"/>
        <v>4668</v>
      </c>
      <c r="H35" s="1465">
        <f t="shared" si="4"/>
        <v>6750</v>
      </c>
      <c r="I35" s="1465">
        <f t="shared" si="4"/>
        <v>8144</v>
      </c>
      <c r="J35" s="1525">
        <v>8260</v>
      </c>
      <c r="K35" s="1465">
        <f t="shared" ref="K35:Q35" si="5">SUM(K25:K34)</f>
        <v>8544</v>
      </c>
      <c r="L35" s="1526">
        <f t="shared" si="5"/>
        <v>7934</v>
      </c>
      <c r="M35" s="1527">
        <f t="shared" si="5"/>
        <v>7934</v>
      </c>
      <c r="N35" s="1528">
        <f t="shared" si="5"/>
        <v>1903</v>
      </c>
      <c r="O35" s="1529">
        <f t="shared" si="5"/>
        <v>2101</v>
      </c>
      <c r="P35" s="1530">
        <f t="shared" si="5"/>
        <v>0</v>
      </c>
      <c r="Q35" s="1529">
        <f t="shared" si="5"/>
        <v>0</v>
      </c>
      <c r="R35" s="1464">
        <f t="shared" si="2"/>
        <v>4004</v>
      </c>
      <c r="S35" s="1510">
        <f t="shared" si="3"/>
        <v>50.466347365767582</v>
      </c>
      <c r="T35" s="1419"/>
      <c r="U35" s="1531">
        <f>SUM(U25:U34)</f>
        <v>4004</v>
      </c>
      <c r="V35" s="1465">
        <v>0</v>
      </c>
      <c r="W35" s="1465">
        <f>SUM(W25:W34)</f>
        <v>0</v>
      </c>
      <c r="X35" s="1447"/>
    </row>
    <row r="36" spans="1:24" ht="15">
      <c r="A36" s="1435" t="s">
        <v>492</v>
      </c>
      <c r="B36" s="1436" t="s">
        <v>657</v>
      </c>
      <c r="C36" s="1484">
        <v>601</v>
      </c>
      <c r="D36" s="1500">
        <v>0</v>
      </c>
      <c r="E36" s="1501">
        <v>0</v>
      </c>
      <c r="F36" s="1532">
        <v>0</v>
      </c>
      <c r="G36" s="1486">
        <v>0</v>
      </c>
      <c r="H36" s="1533">
        <v>0</v>
      </c>
      <c r="I36" s="1533">
        <v>0</v>
      </c>
      <c r="J36" s="1534">
        <v>0</v>
      </c>
      <c r="K36" s="1533"/>
      <c r="L36" s="1488"/>
      <c r="M36" s="1535"/>
      <c r="N36" s="1490">
        <v>0</v>
      </c>
      <c r="O36" s="1445">
        <f>U36-N36</f>
        <v>0</v>
      </c>
      <c r="P36" s="1536"/>
      <c r="Q36" s="1537"/>
      <c r="R36" s="1464">
        <f t="shared" si="2"/>
        <v>0</v>
      </c>
      <c r="S36" s="1510" t="e">
        <f t="shared" si="3"/>
        <v>#DIV/0!</v>
      </c>
      <c r="T36" s="1419"/>
      <c r="U36" s="1475">
        <v>0</v>
      </c>
      <c r="V36" s="1508"/>
      <c r="W36" s="1533"/>
    </row>
    <row r="37" spans="1:24" ht="15">
      <c r="A37" s="1422" t="s">
        <v>493</v>
      </c>
      <c r="B37" s="1448" t="s">
        <v>658</v>
      </c>
      <c r="C37" s="1496">
        <v>602</v>
      </c>
      <c r="D37" s="1425">
        <v>207</v>
      </c>
      <c r="E37" s="1426">
        <v>233</v>
      </c>
      <c r="F37" s="1504">
        <v>317</v>
      </c>
      <c r="G37" s="1485">
        <v>377</v>
      </c>
      <c r="H37" s="1485">
        <v>551</v>
      </c>
      <c r="I37" s="1485">
        <v>689</v>
      </c>
      <c r="J37" s="1497">
        <v>571</v>
      </c>
      <c r="K37" s="1485">
        <v>662</v>
      </c>
      <c r="L37" s="1498"/>
      <c r="M37" s="1499"/>
      <c r="N37" s="1490">
        <v>186</v>
      </c>
      <c r="O37" s="1416">
        <f>U37-N37</f>
        <v>182</v>
      </c>
      <c r="P37" s="1491"/>
      <c r="Q37" s="1492"/>
      <c r="R37" s="1464">
        <f t="shared" si="2"/>
        <v>368</v>
      </c>
      <c r="S37" s="1510" t="e">
        <f t="shared" si="3"/>
        <v>#DIV/0!</v>
      </c>
      <c r="T37" s="1419"/>
      <c r="U37" s="1446">
        <v>368</v>
      </c>
      <c r="V37" s="1495"/>
      <c r="W37" s="1485"/>
      <c r="X37" s="1447"/>
    </row>
    <row r="38" spans="1:24" ht="15">
      <c r="A38" s="1422" t="s">
        <v>494</v>
      </c>
      <c r="B38" s="1448" t="s">
        <v>659</v>
      </c>
      <c r="C38" s="1496">
        <v>604</v>
      </c>
      <c r="D38" s="1425">
        <v>0</v>
      </c>
      <c r="E38" s="1426">
        <v>0</v>
      </c>
      <c r="F38" s="1504">
        <v>0</v>
      </c>
      <c r="G38" s="1485">
        <v>0</v>
      </c>
      <c r="H38" s="1485">
        <v>0</v>
      </c>
      <c r="I38" s="1485">
        <v>0</v>
      </c>
      <c r="J38" s="1497">
        <v>0</v>
      </c>
      <c r="K38" s="1485"/>
      <c r="L38" s="1498"/>
      <c r="M38" s="1499"/>
      <c r="N38" s="1490">
        <v>0</v>
      </c>
      <c r="O38" s="1416">
        <f>U38-N38</f>
        <v>0</v>
      </c>
      <c r="P38" s="1491"/>
      <c r="Q38" s="1492"/>
      <c r="R38" s="1464">
        <f t="shared" si="2"/>
        <v>0</v>
      </c>
      <c r="S38" s="1510" t="e">
        <f t="shared" si="3"/>
        <v>#DIV/0!</v>
      </c>
      <c r="T38" s="1419"/>
      <c r="U38" s="1446">
        <v>0</v>
      </c>
      <c r="V38" s="1495"/>
      <c r="W38" s="1485"/>
    </row>
    <row r="39" spans="1:24" ht="15">
      <c r="A39" s="1422" t="s">
        <v>495</v>
      </c>
      <c r="B39" s="1448" t="s">
        <v>660</v>
      </c>
      <c r="C39" s="1496" t="s">
        <v>556</v>
      </c>
      <c r="D39" s="1425">
        <v>3926</v>
      </c>
      <c r="E39" s="1426">
        <v>4259</v>
      </c>
      <c r="F39" s="1504">
        <v>3835</v>
      </c>
      <c r="G39" s="1485">
        <v>4173</v>
      </c>
      <c r="H39" s="1485">
        <v>6058</v>
      </c>
      <c r="I39" s="1485">
        <v>7379</v>
      </c>
      <c r="J39" s="1497">
        <v>7726</v>
      </c>
      <c r="K39" s="1485">
        <v>8015</v>
      </c>
      <c r="L39" s="1498">
        <v>7934</v>
      </c>
      <c r="M39" s="1499">
        <v>7934</v>
      </c>
      <c r="N39" s="1490">
        <v>1944</v>
      </c>
      <c r="O39" s="1416">
        <f>U39-N39</f>
        <v>1880</v>
      </c>
      <c r="P39" s="1491"/>
      <c r="Q39" s="1492"/>
      <c r="R39" s="1464">
        <f t="shared" si="2"/>
        <v>3824</v>
      </c>
      <c r="S39" s="1510">
        <f t="shared" si="3"/>
        <v>48.197630451222587</v>
      </c>
      <c r="T39" s="1419"/>
      <c r="U39" s="1446">
        <v>3824</v>
      </c>
      <c r="V39" s="1495"/>
      <c r="W39" s="1485"/>
      <c r="X39" s="1447"/>
    </row>
    <row r="40" spans="1:24" ht="15">
      <c r="A40" s="1403" t="s">
        <v>496</v>
      </c>
      <c r="B40" s="1451" t="s">
        <v>655</v>
      </c>
      <c r="C40" s="1512" t="s">
        <v>557</v>
      </c>
      <c r="D40" s="1453">
        <v>146</v>
      </c>
      <c r="E40" s="1454">
        <v>42</v>
      </c>
      <c r="F40" s="1513">
        <v>0</v>
      </c>
      <c r="G40" s="1514">
        <v>174</v>
      </c>
      <c r="H40" s="1514">
        <v>201</v>
      </c>
      <c r="I40" s="1514">
        <v>119</v>
      </c>
      <c r="J40" s="1515">
        <v>155</v>
      </c>
      <c r="K40" s="1514">
        <v>158</v>
      </c>
      <c r="L40" s="1516"/>
      <c r="M40" s="1538"/>
      <c r="N40" s="1518">
        <v>15</v>
      </c>
      <c r="O40" s="1416">
        <f>U40-N40</f>
        <v>12</v>
      </c>
      <c r="P40" s="1491"/>
      <c r="Q40" s="1492"/>
      <c r="R40" s="1464">
        <f t="shared" si="2"/>
        <v>27</v>
      </c>
      <c r="S40" s="1510" t="e">
        <f t="shared" si="3"/>
        <v>#DIV/0!</v>
      </c>
      <c r="T40" s="1419"/>
      <c r="U40" s="1482">
        <v>27</v>
      </c>
      <c r="V40" s="1521"/>
      <c r="W40" s="1514"/>
      <c r="X40" s="1447"/>
    </row>
    <row r="41" spans="1:24" ht="15">
      <c r="A41" s="1522" t="s">
        <v>497</v>
      </c>
      <c r="B41" s="1523" t="s">
        <v>558</v>
      </c>
      <c r="C41" s="1524" t="s">
        <v>460</v>
      </c>
      <c r="D41" s="1464">
        <f t="shared" ref="D41:I41" si="6">SUM(D36:D40)</f>
        <v>4279</v>
      </c>
      <c r="E41" s="1465">
        <f t="shared" si="6"/>
        <v>4534</v>
      </c>
      <c r="F41" s="1525">
        <f t="shared" si="6"/>
        <v>4152</v>
      </c>
      <c r="G41" s="1465">
        <f t="shared" si="6"/>
        <v>4724</v>
      </c>
      <c r="H41" s="1465">
        <f t="shared" si="6"/>
        <v>6810</v>
      </c>
      <c r="I41" s="1465">
        <f t="shared" si="6"/>
        <v>8187</v>
      </c>
      <c r="J41" s="1525">
        <v>8452</v>
      </c>
      <c r="K41" s="1465">
        <f>SUM(K36:K40)</f>
        <v>8835</v>
      </c>
      <c r="L41" s="1526">
        <f>SUM(L36:L40)</f>
        <v>7934</v>
      </c>
      <c r="M41" s="1527">
        <f>SUM(M36:M40)</f>
        <v>7934</v>
      </c>
      <c r="N41" s="1529">
        <f>SUM(N36:N40)</f>
        <v>2145</v>
      </c>
      <c r="O41" s="1529">
        <f>SUM(O36:O40)</f>
        <v>2074</v>
      </c>
      <c r="P41" s="1539"/>
      <c r="Q41" s="1540"/>
      <c r="R41" s="1464">
        <f t="shared" si="2"/>
        <v>4219</v>
      </c>
      <c r="S41" s="1510">
        <f t="shared" si="3"/>
        <v>53.176203680363002</v>
      </c>
      <c r="T41" s="1419"/>
      <c r="U41" s="1531">
        <f>SUM(U36:U40)</f>
        <v>4219</v>
      </c>
      <c r="V41" s="1465">
        <f>SUM(V36:V40)</f>
        <v>0</v>
      </c>
      <c r="W41" s="1465">
        <f>SUM(W36:W40)</f>
        <v>0</v>
      </c>
      <c r="X41" s="1447"/>
    </row>
    <row r="42" spans="1:24" ht="6.75" customHeight="1">
      <c r="A42" s="1403"/>
      <c r="B42" s="1541"/>
      <c r="C42" s="1542"/>
      <c r="D42" s="1453"/>
      <c r="E42" s="1454"/>
      <c r="F42" s="1513"/>
      <c r="G42" s="1464"/>
      <c r="H42" s="1464"/>
      <c r="I42" s="1464"/>
      <c r="J42" s="1493"/>
      <c r="K42" s="1454"/>
      <c r="L42" s="1543"/>
      <c r="M42" s="1544"/>
      <c r="N42" s="1545"/>
      <c r="O42" s="1545"/>
      <c r="P42" s="1546"/>
      <c r="Q42" s="1547"/>
      <c r="R42" s="1533"/>
      <c r="S42" s="1507"/>
      <c r="T42" s="1419"/>
      <c r="U42" s="1548"/>
      <c r="V42" s="1454"/>
      <c r="W42" s="1454"/>
    </row>
    <row r="43" spans="1:24" ht="15">
      <c r="A43" s="1549" t="s">
        <v>498</v>
      </c>
      <c r="B43" s="1523" t="s">
        <v>536</v>
      </c>
      <c r="C43" s="1524" t="s">
        <v>460</v>
      </c>
      <c r="D43" s="1464">
        <f t="shared" ref="D43:I43" si="7">D41-D39</f>
        <v>353</v>
      </c>
      <c r="E43" s="1465">
        <f t="shared" si="7"/>
        <v>275</v>
      </c>
      <c r="F43" s="1465">
        <f t="shared" si="7"/>
        <v>317</v>
      </c>
      <c r="G43" s="1465">
        <f t="shared" si="7"/>
        <v>551</v>
      </c>
      <c r="H43" s="1465">
        <f t="shared" si="7"/>
        <v>752</v>
      </c>
      <c r="I43" s="1465">
        <f t="shared" si="7"/>
        <v>808</v>
      </c>
      <c r="J43" s="1525">
        <v>726</v>
      </c>
      <c r="K43" s="1465">
        <f>K41-K39</f>
        <v>820</v>
      </c>
      <c r="L43" s="1464">
        <f>L41-L39</f>
        <v>0</v>
      </c>
      <c r="M43" s="1550">
        <f>M41-M39</f>
        <v>0</v>
      </c>
      <c r="N43" s="1551">
        <f>N41-N39</f>
        <v>201</v>
      </c>
      <c r="O43" s="1551">
        <f>O41-O39</f>
        <v>194</v>
      </c>
      <c r="P43" s="1552"/>
      <c r="Q43" s="1552"/>
      <c r="R43" s="1465">
        <f>SUM(N43:Q43)</f>
        <v>395</v>
      </c>
      <c r="S43" s="1510" t="e">
        <f>(R43/M43)*100</f>
        <v>#DIV/0!</v>
      </c>
      <c r="T43" s="1419"/>
      <c r="U43" s="1531">
        <f>U41-U39</f>
        <v>395</v>
      </c>
      <c r="V43" s="1465">
        <f>V41-V39</f>
        <v>0</v>
      </c>
      <c r="W43" s="1465">
        <f>W41-W39</f>
        <v>0</v>
      </c>
      <c r="X43" s="1447"/>
    </row>
    <row r="44" spans="1:24" ht="15">
      <c r="A44" s="1522" t="s">
        <v>499</v>
      </c>
      <c r="B44" s="1523" t="s">
        <v>559</v>
      </c>
      <c r="C44" s="1524" t="s">
        <v>460</v>
      </c>
      <c r="D44" s="1464">
        <f t="shared" ref="D44:I44" si="8">D41-D35</f>
        <v>76</v>
      </c>
      <c r="E44" s="1465">
        <f t="shared" si="8"/>
        <v>25</v>
      </c>
      <c r="F44" s="1465">
        <f t="shared" si="8"/>
        <v>4</v>
      </c>
      <c r="G44" s="1465">
        <f t="shared" si="8"/>
        <v>56</v>
      </c>
      <c r="H44" s="1465">
        <f t="shared" si="8"/>
        <v>60</v>
      </c>
      <c r="I44" s="1465">
        <f t="shared" si="8"/>
        <v>43</v>
      </c>
      <c r="J44" s="1525">
        <v>192</v>
      </c>
      <c r="K44" s="1465">
        <f>K41-K35</f>
        <v>291</v>
      </c>
      <c r="L44" s="1464">
        <f>L41-L35</f>
        <v>0</v>
      </c>
      <c r="M44" s="1550">
        <f>M41-M35</f>
        <v>0</v>
      </c>
      <c r="N44" s="1551">
        <f>N41-N35</f>
        <v>242</v>
      </c>
      <c r="O44" s="1551">
        <f>O41-O35</f>
        <v>-27</v>
      </c>
      <c r="P44" s="1552"/>
      <c r="Q44" s="1552"/>
      <c r="R44" s="1465">
        <f>SUM(N44:Q44)</f>
        <v>215</v>
      </c>
      <c r="S44" s="1510" t="e">
        <f>(R44/M44)*100</f>
        <v>#DIV/0!</v>
      </c>
      <c r="T44" s="1419"/>
      <c r="U44" s="1531">
        <f>U41-U35</f>
        <v>215</v>
      </c>
      <c r="V44" s="1465">
        <f>V41-V35</f>
        <v>0</v>
      </c>
      <c r="W44" s="1465">
        <f>W41-W35</f>
        <v>0</v>
      </c>
      <c r="X44" s="1447"/>
    </row>
    <row r="45" spans="1:24" ht="15">
      <c r="A45" s="1553" t="s">
        <v>500</v>
      </c>
      <c r="B45" s="1554" t="s">
        <v>536</v>
      </c>
      <c r="C45" s="1555" t="s">
        <v>460</v>
      </c>
      <c r="D45" s="1464">
        <f>D44-D39</f>
        <v>-3850</v>
      </c>
      <c r="E45" s="1465">
        <f>E44-E39</f>
        <v>-4234</v>
      </c>
      <c r="F45" s="1465">
        <f>F44-F39</f>
        <v>-3831</v>
      </c>
      <c r="G45" s="1465">
        <f>G44-G39</f>
        <v>-4117</v>
      </c>
      <c r="H45" s="1465">
        <f>H44-H39</f>
        <v>-5998</v>
      </c>
      <c r="I45" s="1465"/>
      <c r="J45" s="1525">
        <v>-7534</v>
      </c>
      <c r="K45" s="1465">
        <f>K44-K39</f>
        <v>-7724</v>
      </c>
      <c r="L45" s="1464">
        <f>L44-L39</f>
        <v>-7934</v>
      </c>
      <c r="M45" s="1550">
        <f>M44-M39</f>
        <v>-7934</v>
      </c>
      <c r="N45" s="1551">
        <f>N44-N39</f>
        <v>-1702</v>
      </c>
      <c r="O45" s="1551">
        <f>O44-O39</f>
        <v>-1907</v>
      </c>
      <c r="P45" s="1552"/>
      <c r="Q45" s="1552"/>
      <c r="R45" s="1465">
        <f>SUM(N45:Q45)</f>
        <v>-3609</v>
      </c>
      <c r="S45" s="1510">
        <f>(R45/M45)*100</f>
        <v>45.487774136627174</v>
      </c>
      <c r="T45" s="1419"/>
      <c r="U45" s="1531">
        <f>U44-U39</f>
        <v>-3609</v>
      </c>
      <c r="V45" s="1465">
        <f>V44-V39</f>
        <v>0</v>
      </c>
      <c r="W45" s="1465">
        <f>W44-W39</f>
        <v>0</v>
      </c>
      <c r="X45" s="1447"/>
    </row>
    <row r="46" spans="1:24">
      <c r="A46" s="1556"/>
    </row>
    <row r="47" spans="1:24">
      <c r="A47" s="1556"/>
    </row>
    <row r="48" spans="1:24" ht="14.25">
      <c r="A48" s="1560" t="s">
        <v>661</v>
      </c>
    </row>
    <row r="49" spans="1:1" ht="14.25">
      <c r="A49" s="1560" t="s">
        <v>662</v>
      </c>
    </row>
    <row r="50" spans="1:1" ht="14.25">
      <c r="A50" s="1561" t="s">
        <v>663</v>
      </c>
    </row>
    <row r="51" spans="1:1" ht="14.25">
      <c r="A51" s="1562"/>
    </row>
    <row r="52" spans="1:1">
      <c r="A52" s="1556" t="s">
        <v>671</v>
      </c>
    </row>
    <row r="53" spans="1:1">
      <c r="A53" s="1556"/>
    </row>
    <row r="54" spans="1:1">
      <c r="A54" s="1556" t="s">
        <v>672</v>
      </c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59055118110236227" header="0.31496062992125984" footer="0.31496062992125984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9"/>
  <sheetViews>
    <sheetView workbookViewId="0">
      <selection activeCell="A10" sqref="A10"/>
    </sheetView>
  </sheetViews>
  <sheetFormatPr defaultColWidth="8.5703125" defaultRowHeight="12.75"/>
  <cols>
    <col min="1" max="1" width="37.7109375" style="1565" customWidth="1"/>
    <col min="2" max="2" width="0" style="1565" hidden="1" customWidth="1"/>
    <col min="3" max="3" width="8" style="1798" customWidth="1"/>
    <col min="4" max="6" width="0" style="1565" hidden="1" customWidth="1"/>
    <col min="7" max="10" width="0" style="1799" hidden="1" customWidth="1"/>
    <col min="11" max="11" width="11.5703125" style="1799" customWidth="1"/>
    <col min="12" max="12" width="11.42578125" style="1570" customWidth="1"/>
    <col min="13" max="13" width="9.85546875" style="1799" customWidth="1"/>
    <col min="14" max="14" width="8" style="1799" customWidth="1"/>
    <col min="15" max="15" width="9.28515625" style="1799" customWidth="1"/>
    <col min="16" max="16" width="8" style="1799" customWidth="1"/>
    <col min="17" max="17" width="12" style="1799" customWidth="1"/>
    <col min="18" max="18" width="8" style="1800" customWidth="1"/>
    <col min="19" max="19" width="3.42578125" style="1799" customWidth="1"/>
    <col min="20" max="20" width="12.5703125" style="1801" customWidth="1"/>
    <col min="21" max="21" width="11.85546875" style="1799" customWidth="1"/>
    <col min="22" max="22" width="12" style="1799" customWidth="1"/>
    <col min="23" max="16384" width="8.5703125" style="1565"/>
  </cols>
  <sheetData>
    <row r="1" spans="1:22" s="1806" customFormat="1" ht="15.75">
      <c r="A1" s="1805" t="s">
        <v>624</v>
      </c>
      <c r="B1" s="1805"/>
      <c r="C1" s="1805"/>
      <c r="D1" s="1805"/>
      <c r="E1" s="1805"/>
      <c r="F1" s="1805"/>
      <c r="G1" s="1805"/>
      <c r="H1" s="1805"/>
      <c r="I1" s="1805"/>
      <c r="J1" s="1805"/>
      <c r="K1" s="1805"/>
      <c r="L1" s="1805"/>
      <c r="M1" s="1805"/>
      <c r="N1" s="1805"/>
      <c r="O1" s="1805"/>
      <c r="P1" s="1805"/>
      <c r="Q1" s="1805"/>
      <c r="R1" s="1805"/>
      <c r="S1" s="1805"/>
      <c r="T1" s="1805"/>
      <c r="U1" s="1805"/>
      <c r="V1" s="1805"/>
    </row>
    <row r="2" spans="1:22" ht="18">
      <c r="A2" s="1566" t="s">
        <v>437</v>
      </c>
      <c r="B2" s="1567"/>
      <c r="C2" s="1568"/>
      <c r="D2" s="1569"/>
      <c r="E2" s="1569"/>
      <c r="F2" s="1569"/>
      <c r="G2" s="1570"/>
      <c r="H2" s="1570"/>
      <c r="I2" s="1570"/>
      <c r="J2" s="1570"/>
      <c r="K2" s="1570"/>
      <c r="L2" s="1571"/>
      <c r="M2" s="1571"/>
      <c r="N2" s="1570"/>
      <c r="O2" s="1570"/>
      <c r="P2" s="1570"/>
      <c r="Q2" s="1570"/>
      <c r="R2" s="1572"/>
      <c r="S2" s="1570"/>
      <c r="T2" s="1573"/>
      <c r="U2" s="1570"/>
      <c r="V2" s="1570"/>
    </row>
    <row r="3" spans="1:22">
      <c r="A3" s="1574"/>
      <c r="B3" s="1569"/>
      <c r="C3" s="1568"/>
      <c r="D3" s="1569"/>
      <c r="E3" s="1569"/>
      <c r="F3" s="1569"/>
      <c r="G3" s="1570"/>
      <c r="H3" s="1570"/>
      <c r="I3" s="1570"/>
      <c r="J3" s="1570"/>
      <c r="K3" s="1570"/>
      <c r="L3" s="1571"/>
      <c r="M3" s="1571"/>
      <c r="N3" s="1570"/>
      <c r="O3" s="1570"/>
      <c r="P3" s="1570"/>
      <c r="Q3" s="1570"/>
      <c r="R3" s="1572"/>
      <c r="S3" s="1570"/>
      <c r="T3" s="1573"/>
      <c r="U3" s="1570"/>
      <c r="V3" s="1570"/>
    </row>
    <row r="4" spans="1:22" ht="13.5" thickBot="1">
      <c r="A4" s="1575"/>
      <c r="B4" s="1576"/>
      <c r="C4" s="1577"/>
      <c r="D4" s="1576"/>
      <c r="E4" s="1576"/>
      <c r="F4" s="1569"/>
      <c r="G4" s="1570"/>
      <c r="H4" s="1570"/>
      <c r="I4" s="1570"/>
      <c r="J4" s="1570"/>
      <c r="K4" s="1570"/>
      <c r="L4" s="1571"/>
      <c r="M4" s="1571"/>
      <c r="N4" s="1570"/>
      <c r="O4" s="1570"/>
      <c r="P4" s="1570"/>
      <c r="Q4" s="1570"/>
      <c r="R4" s="1572"/>
      <c r="S4" s="1570"/>
      <c r="T4" s="1573"/>
      <c r="U4" s="1570"/>
      <c r="V4" s="1570"/>
    </row>
    <row r="5" spans="1:22" ht="16.5" thickBot="1">
      <c r="A5" s="1578" t="s">
        <v>673</v>
      </c>
      <c r="B5" s="1579"/>
      <c r="C5" s="1579" t="s">
        <v>674</v>
      </c>
      <c r="D5" s="1580"/>
      <c r="E5" s="1581"/>
      <c r="F5" s="1581"/>
      <c r="G5" s="1582"/>
      <c r="H5" s="1582"/>
      <c r="I5" s="1582"/>
      <c r="J5" s="1582"/>
      <c r="K5" s="1582"/>
      <c r="L5" s="1583"/>
      <c r="M5" s="1583"/>
      <c r="N5" s="1570"/>
      <c r="O5" s="1570"/>
      <c r="P5" s="1570"/>
      <c r="Q5" s="1570"/>
      <c r="R5" s="1572"/>
      <c r="S5" s="1570"/>
      <c r="T5" s="1573"/>
      <c r="U5" s="1570"/>
      <c r="V5" s="1570"/>
    </row>
    <row r="6" spans="1:22" ht="13.5" thickBot="1">
      <c r="A6" s="1574" t="s">
        <v>440</v>
      </c>
      <c r="B6" s="1569"/>
      <c r="C6" s="1568"/>
      <c r="D6" s="1569"/>
      <c r="E6" s="1569"/>
      <c r="F6" s="1569"/>
      <c r="G6" s="1570"/>
      <c r="H6" s="1570"/>
      <c r="I6" s="1570"/>
      <c r="J6" s="1570"/>
      <c r="K6" s="1570"/>
      <c r="L6" s="1571"/>
      <c r="M6" s="1571"/>
      <c r="N6" s="1570"/>
      <c r="O6" s="1570"/>
      <c r="P6" s="1570"/>
      <c r="Q6" s="1570"/>
      <c r="R6" s="1572"/>
      <c r="S6" s="1570"/>
      <c r="T6" s="1573"/>
      <c r="U6" s="1570"/>
      <c r="V6" s="1570"/>
    </row>
    <row r="7" spans="1:22" ht="13.5" thickBot="1">
      <c r="A7" s="1584" t="s">
        <v>29</v>
      </c>
      <c r="B7" s="1585" t="s">
        <v>444</v>
      </c>
      <c r="C7" s="1586" t="s">
        <v>511</v>
      </c>
      <c r="D7" s="1587"/>
      <c r="E7" s="1588"/>
      <c r="F7" s="1586" t="s">
        <v>628</v>
      </c>
      <c r="G7" s="1589" t="s">
        <v>629</v>
      </c>
      <c r="H7" s="1589" t="s">
        <v>630</v>
      </c>
      <c r="I7" s="1590" t="s">
        <v>632</v>
      </c>
      <c r="J7" s="1589" t="s">
        <v>633</v>
      </c>
      <c r="K7" s="1591" t="s">
        <v>634</v>
      </c>
      <c r="L7" s="1591"/>
      <c r="M7" s="1592" t="s">
        <v>635</v>
      </c>
      <c r="N7" s="1592"/>
      <c r="O7" s="1592"/>
      <c r="P7" s="1592"/>
      <c r="Q7" s="1593" t="s">
        <v>636</v>
      </c>
      <c r="R7" s="1594" t="s">
        <v>443</v>
      </c>
      <c r="S7" s="1570"/>
      <c r="T7" s="1595" t="s">
        <v>667</v>
      </c>
      <c r="U7" s="1595"/>
      <c r="V7" s="1595"/>
    </row>
    <row r="8" spans="1:22" ht="13.5" thickBot="1">
      <c r="A8" s="1584"/>
      <c r="B8" s="1585"/>
      <c r="C8" s="1586"/>
      <c r="D8" s="1596" t="s">
        <v>626</v>
      </c>
      <c r="E8" s="1597" t="s">
        <v>627</v>
      </c>
      <c r="F8" s="1586"/>
      <c r="G8" s="1586"/>
      <c r="H8" s="1586"/>
      <c r="I8" s="1590"/>
      <c r="J8" s="1589"/>
      <c r="K8" s="1598" t="s">
        <v>33</v>
      </c>
      <c r="L8" s="1599" t="s">
        <v>34</v>
      </c>
      <c r="M8" s="1600" t="s">
        <v>447</v>
      </c>
      <c r="N8" s="1601" t="s">
        <v>450</v>
      </c>
      <c r="O8" s="1601" t="s">
        <v>453</v>
      </c>
      <c r="P8" s="1602" t="s">
        <v>456</v>
      </c>
      <c r="Q8" s="1603" t="s">
        <v>457</v>
      </c>
      <c r="R8" s="1604" t="s">
        <v>458</v>
      </c>
      <c r="S8" s="1570"/>
      <c r="T8" s="1605" t="s">
        <v>638</v>
      </c>
      <c r="U8" s="1606" t="s">
        <v>639</v>
      </c>
      <c r="V8" s="1606" t="s">
        <v>640</v>
      </c>
    </row>
    <row r="9" spans="1:22">
      <c r="A9" s="1607" t="s">
        <v>459</v>
      </c>
      <c r="B9" s="1608"/>
      <c r="C9" s="1609"/>
      <c r="D9" s="1610">
        <v>12</v>
      </c>
      <c r="E9" s="1611">
        <v>12</v>
      </c>
      <c r="F9" s="1611">
        <v>12</v>
      </c>
      <c r="G9" s="1612">
        <v>13</v>
      </c>
      <c r="H9" s="1612">
        <v>13</v>
      </c>
      <c r="I9" s="1613">
        <v>13</v>
      </c>
      <c r="J9" s="1614">
        <v>12</v>
      </c>
      <c r="K9" s="1615"/>
      <c r="L9" s="1616"/>
      <c r="M9" s="1617">
        <v>12</v>
      </c>
      <c r="N9" s="1618">
        <f>T9</f>
        <v>12</v>
      </c>
      <c r="O9" s="1619"/>
      <c r="P9" s="1618"/>
      <c r="Q9" s="1620" t="s">
        <v>460</v>
      </c>
      <c r="R9" s="1621" t="s">
        <v>460</v>
      </c>
      <c r="S9" s="1622"/>
      <c r="T9" s="1623">
        <v>12</v>
      </c>
      <c r="U9" s="1624"/>
      <c r="V9" s="1614"/>
    </row>
    <row r="10" spans="1:22" ht="13.5" thickBot="1">
      <c r="A10" s="1625" t="s">
        <v>461</v>
      </c>
      <c r="B10" s="1626"/>
      <c r="C10" s="1627"/>
      <c r="D10" s="1628">
        <v>12</v>
      </c>
      <c r="E10" s="1629">
        <v>12</v>
      </c>
      <c r="F10" s="1629">
        <v>12</v>
      </c>
      <c r="G10" s="1630">
        <v>12.5</v>
      </c>
      <c r="H10" s="1630">
        <v>13</v>
      </c>
      <c r="I10" s="1631">
        <v>13</v>
      </c>
      <c r="J10" s="1632">
        <v>12</v>
      </c>
      <c r="K10" s="1633"/>
      <c r="L10" s="1634"/>
      <c r="M10" s="1635">
        <v>12</v>
      </c>
      <c r="N10" s="1636">
        <f t="shared" ref="N10:N21" si="0">T10</f>
        <v>12</v>
      </c>
      <c r="O10" s="1637"/>
      <c r="P10" s="1636"/>
      <c r="Q10" s="1633" t="s">
        <v>460</v>
      </c>
      <c r="R10" s="1638" t="s">
        <v>460</v>
      </c>
      <c r="S10" s="1622"/>
      <c r="T10" s="1639">
        <v>12</v>
      </c>
      <c r="U10" s="1640"/>
      <c r="V10" s="1632"/>
    </row>
    <row r="11" spans="1:22">
      <c r="A11" s="1641" t="s">
        <v>514</v>
      </c>
      <c r="B11" s="1642" t="s">
        <v>515</v>
      </c>
      <c r="C11" s="1643" t="s">
        <v>516</v>
      </c>
      <c r="D11" s="1644">
        <v>1937</v>
      </c>
      <c r="E11" s="1645">
        <v>2360</v>
      </c>
      <c r="F11" s="1645">
        <v>2579</v>
      </c>
      <c r="G11" s="1646">
        <v>2656</v>
      </c>
      <c r="H11" s="1646">
        <v>2748</v>
      </c>
      <c r="I11" s="1647">
        <v>2822</v>
      </c>
      <c r="J11" s="1648">
        <v>2898</v>
      </c>
      <c r="K11" s="1649" t="s">
        <v>460</v>
      </c>
      <c r="L11" s="1650" t="s">
        <v>460</v>
      </c>
      <c r="M11" s="1651">
        <v>2897</v>
      </c>
      <c r="N11" s="1618">
        <f t="shared" si="0"/>
        <v>2861</v>
      </c>
      <c r="O11" s="1652"/>
      <c r="P11" s="1618"/>
      <c r="Q11" s="1653" t="s">
        <v>460</v>
      </c>
      <c r="R11" s="1654" t="s">
        <v>460</v>
      </c>
      <c r="S11" s="1622"/>
      <c r="T11" s="1655">
        <v>2861</v>
      </c>
      <c r="U11" s="1646"/>
      <c r="V11" s="1648"/>
    </row>
    <row r="12" spans="1:22">
      <c r="A12" s="1656" t="s">
        <v>517</v>
      </c>
      <c r="B12" s="1657" t="s">
        <v>518</v>
      </c>
      <c r="C12" s="1643" t="s">
        <v>519</v>
      </c>
      <c r="D12" s="1644">
        <v>-1776</v>
      </c>
      <c r="E12" s="1645">
        <v>-2076</v>
      </c>
      <c r="F12" s="1645">
        <v>2352</v>
      </c>
      <c r="G12" s="1646">
        <v>2488</v>
      </c>
      <c r="H12" s="1646">
        <v>2630</v>
      </c>
      <c r="I12" s="1658">
        <v>2658</v>
      </c>
      <c r="J12" s="1648">
        <v>2772</v>
      </c>
      <c r="K12" s="1653" t="s">
        <v>460</v>
      </c>
      <c r="L12" s="1659" t="s">
        <v>460</v>
      </c>
      <c r="M12" s="1660">
        <v>2779</v>
      </c>
      <c r="N12" s="1661">
        <f t="shared" si="0"/>
        <v>2779</v>
      </c>
      <c r="O12" s="1662"/>
      <c r="P12" s="1661"/>
      <c r="Q12" s="1653" t="s">
        <v>460</v>
      </c>
      <c r="R12" s="1654" t="s">
        <v>460</v>
      </c>
      <c r="S12" s="1622"/>
      <c r="T12" s="1663">
        <v>2779</v>
      </c>
      <c r="U12" s="1646"/>
      <c r="V12" s="1648"/>
    </row>
    <row r="13" spans="1:22">
      <c r="A13" s="1656" t="s">
        <v>467</v>
      </c>
      <c r="B13" s="1657" t="s">
        <v>641</v>
      </c>
      <c r="C13" s="1643" t="s">
        <v>521</v>
      </c>
      <c r="D13" s="1644"/>
      <c r="E13" s="1645"/>
      <c r="F13" s="1645"/>
      <c r="G13" s="1646"/>
      <c r="H13" s="1646"/>
      <c r="I13" s="1658">
        <v>0</v>
      </c>
      <c r="J13" s="1648"/>
      <c r="K13" s="1653" t="s">
        <v>460</v>
      </c>
      <c r="L13" s="1659" t="s">
        <v>460</v>
      </c>
      <c r="M13" s="1660"/>
      <c r="N13" s="1661">
        <f t="shared" si="0"/>
        <v>0</v>
      </c>
      <c r="O13" s="1662"/>
      <c r="P13" s="1661"/>
      <c r="Q13" s="1653" t="s">
        <v>460</v>
      </c>
      <c r="R13" s="1654" t="s">
        <v>460</v>
      </c>
      <c r="S13" s="1622"/>
      <c r="T13" s="1663"/>
      <c r="U13" s="1646"/>
      <c r="V13" s="1648"/>
    </row>
    <row r="14" spans="1:22">
      <c r="A14" s="1656" t="s">
        <v>468</v>
      </c>
      <c r="B14" s="1657" t="s">
        <v>642</v>
      </c>
      <c r="C14" s="1643" t="s">
        <v>460</v>
      </c>
      <c r="D14" s="1644">
        <v>340</v>
      </c>
      <c r="E14" s="1645">
        <v>371</v>
      </c>
      <c r="F14" s="1645">
        <v>345</v>
      </c>
      <c r="G14" s="1646">
        <v>324</v>
      </c>
      <c r="H14" s="1646">
        <v>322</v>
      </c>
      <c r="I14" s="1658">
        <v>379</v>
      </c>
      <c r="J14" s="1648">
        <v>121</v>
      </c>
      <c r="K14" s="1653" t="s">
        <v>460</v>
      </c>
      <c r="L14" s="1659" t="s">
        <v>460</v>
      </c>
      <c r="M14" s="1660">
        <v>1024</v>
      </c>
      <c r="N14" s="1661">
        <f t="shared" si="0"/>
        <v>597</v>
      </c>
      <c r="O14" s="1662"/>
      <c r="P14" s="1661"/>
      <c r="Q14" s="1653" t="s">
        <v>460</v>
      </c>
      <c r="R14" s="1654" t="s">
        <v>460</v>
      </c>
      <c r="S14" s="1622"/>
      <c r="T14" s="1663">
        <v>597</v>
      </c>
      <c r="U14" s="1646"/>
      <c r="V14" s="1648"/>
    </row>
    <row r="15" spans="1:22" ht="13.5" thickBot="1">
      <c r="A15" s="1607" t="s">
        <v>469</v>
      </c>
      <c r="B15" s="1664" t="s">
        <v>643</v>
      </c>
      <c r="C15" s="1665" t="s">
        <v>524</v>
      </c>
      <c r="D15" s="1666">
        <v>625</v>
      </c>
      <c r="E15" s="1667">
        <v>697</v>
      </c>
      <c r="F15" s="1667">
        <v>933</v>
      </c>
      <c r="G15" s="1668">
        <v>473</v>
      </c>
      <c r="H15" s="1668">
        <v>545</v>
      </c>
      <c r="I15" s="1669">
        <v>406</v>
      </c>
      <c r="J15" s="1670">
        <v>504</v>
      </c>
      <c r="K15" s="1671" t="s">
        <v>460</v>
      </c>
      <c r="L15" s="1672" t="s">
        <v>460</v>
      </c>
      <c r="M15" s="1673">
        <v>847</v>
      </c>
      <c r="N15" s="1636">
        <f t="shared" si="0"/>
        <v>1376</v>
      </c>
      <c r="O15" s="1662"/>
      <c r="P15" s="1661"/>
      <c r="Q15" s="1620" t="s">
        <v>460</v>
      </c>
      <c r="R15" s="1621" t="s">
        <v>460</v>
      </c>
      <c r="S15" s="1622"/>
      <c r="T15" s="1674">
        <v>1376</v>
      </c>
      <c r="U15" s="1668"/>
      <c r="V15" s="1670"/>
    </row>
    <row r="16" spans="1:22" ht="15.75" thickBot="1">
      <c r="A16" s="1675" t="s">
        <v>525</v>
      </c>
      <c r="B16" s="1676"/>
      <c r="C16" s="1677"/>
      <c r="D16" s="1678">
        <v>1130</v>
      </c>
      <c r="E16" s="1679">
        <v>1361</v>
      </c>
      <c r="F16" s="1680">
        <f>F11-F12+F14+F15</f>
        <v>1505</v>
      </c>
      <c r="G16" s="1681">
        <f>G11-G12+G14+G15</f>
        <v>965</v>
      </c>
      <c r="H16" s="1682">
        <f>H11-H12+H13+H14+H15</f>
        <v>985</v>
      </c>
      <c r="I16" s="1683">
        <v>949</v>
      </c>
      <c r="J16" s="1682">
        <f>J11-J12+J13+J14+J15</f>
        <v>751</v>
      </c>
      <c r="K16" s="1681" t="s">
        <v>460</v>
      </c>
      <c r="L16" s="1684" t="s">
        <v>460</v>
      </c>
      <c r="M16" s="1685">
        <f>M11-M12+M13+M14+M15</f>
        <v>1989</v>
      </c>
      <c r="N16" s="1686">
        <f t="shared" ref="N16:P16" si="1">N11-N12+N13+N14+N15</f>
        <v>2055</v>
      </c>
      <c r="O16" s="1687">
        <f t="shared" si="1"/>
        <v>0</v>
      </c>
      <c r="P16" s="1685">
        <f t="shared" si="1"/>
        <v>0</v>
      </c>
      <c r="Q16" s="1681" t="s">
        <v>460</v>
      </c>
      <c r="R16" s="1688" t="s">
        <v>460</v>
      </c>
      <c r="S16" s="1622"/>
      <c r="T16" s="1689">
        <f>T11-T12+T13+T14+T15</f>
        <v>2055</v>
      </c>
      <c r="U16" s="1682">
        <f>U11-U12+U13+U14+U15</f>
        <v>0</v>
      </c>
      <c r="V16" s="1682">
        <f>V11-V12+V13+V14+V15</f>
        <v>0</v>
      </c>
    </row>
    <row r="17" spans="1:23">
      <c r="A17" s="1607" t="s">
        <v>526</v>
      </c>
      <c r="B17" s="1642" t="s">
        <v>527</v>
      </c>
      <c r="C17" s="1665">
        <v>401</v>
      </c>
      <c r="D17" s="1666">
        <v>161</v>
      </c>
      <c r="E17" s="1667">
        <v>284</v>
      </c>
      <c r="F17" s="1667">
        <v>227</v>
      </c>
      <c r="G17" s="1668">
        <v>168</v>
      </c>
      <c r="H17" s="1668">
        <v>118</v>
      </c>
      <c r="I17" s="1669">
        <v>164</v>
      </c>
      <c r="J17" s="1670">
        <v>127</v>
      </c>
      <c r="K17" s="1649" t="s">
        <v>460</v>
      </c>
      <c r="L17" s="1650" t="s">
        <v>460</v>
      </c>
      <c r="M17" s="1673">
        <v>92</v>
      </c>
      <c r="N17" s="1618">
        <f t="shared" si="0"/>
        <v>77</v>
      </c>
      <c r="O17" s="1662"/>
      <c r="P17" s="1618"/>
      <c r="Q17" s="1620" t="s">
        <v>460</v>
      </c>
      <c r="R17" s="1621" t="s">
        <v>460</v>
      </c>
      <c r="S17" s="1622"/>
      <c r="T17" s="1690">
        <v>77</v>
      </c>
      <c r="U17" s="1668"/>
      <c r="V17" s="1670"/>
    </row>
    <row r="18" spans="1:23">
      <c r="A18" s="1656" t="s">
        <v>528</v>
      </c>
      <c r="B18" s="1657" t="s">
        <v>529</v>
      </c>
      <c r="C18" s="1643" t="s">
        <v>530</v>
      </c>
      <c r="D18" s="1644">
        <v>106</v>
      </c>
      <c r="E18" s="1645">
        <v>200</v>
      </c>
      <c r="F18" s="1645">
        <v>556</v>
      </c>
      <c r="G18" s="1646">
        <v>84</v>
      </c>
      <c r="H18" s="1646">
        <v>146</v>
      </c>
      <c r="I18" s="1658">
        <v>104</v>
      </c>
      <c r="J18" s="1648">
        <v>147</v>
      </c>
      <c r="K18" s="1653" t="s">
        <v>460</v>
      </c>
      <c r="L18" s="1659" t="s">
        <v>460</v>
      </c>
      <c r="M18" s="1660">
        <v>179</v>
      </c>
      <c r="N18" s="1661">
        <f t="shared" si="0"/>
        <v>192</v>
      </c>
      <c r="O18" s="1662"/>
      <c r="P18" s="1661"/>
      <c r="Q18" s="1653" t="s">
        <v>460</v>
      </c>
      <c r="R18" s="1654" t="s">
        <v>460</v>
      </c>
      <c r="S18" s="1622"/>
      <c r="T18" s="1663">
        <v>192</v>
      </c>
      <c r="U18" s="1646"/>
      <c r="V18" s="1648"/>
    </row>
    <row r="19" spans="1:23">
      <c r="A19" s="1656" t="s">
        <v>473</v>
      </c>
      <c r="B19" s="1657" t="s">
        <v>644</v>
      </c>
      <c r="C19" s="1643" t="s">
        <v>460</v>
      </c>
      <c r="D19" s="1644"/>
      <c r="E19" s="1645"/>
      <c r="F19" s="1645"/>
      <c r="G19" s="1646"/>
      <c r="H19" s="1646"/>
      <c r="I19" s="1658">
        <v>0</v>
      </c>
      <c r="J19" s="1648"/>
      <c r="K19" s="1653" t="s">
        <v>460</v>
      </c>
      <c r="L19" s="1659" t="s">
        <v>460</v>
      </c>
      <c r="M19" s="1660"/>
      <c r="N19" s="1661">
        <f t="shared" si="0"/>
        <v>0</v>
      </c>
      <c r="O19" s="1662"/>
      <c r="P19" s="1661"/>
      <c r="Q19" s="1653" t="s">
        <v>460</v>
      </c>
      <c r="R19" s="1654" t="s">
        <v>460</v>
      </c>
      <c r="S19" s="1622"/>
      <c r="T19" s="1663"/>
      <c r="U19" s="1646"/>
      <c r="V19" s="1648"/>
    </row>
    <row r="20" spans="1:23">
      <c r="A20" s="1656" t="s">
        <v>474</v>
      </c>
      <c r="B20" s="1657" t="s">
        <v>531</v>
      </c>
      <c r="C20" s="1643" t="s">
        <v>460</v>
      </c>
      <c r="D20" s="1644">
        <v>269</v>
      </c>
      <c r="E20" s="1645">
        <v>272</v>
      </c>
      <c r="F20" s="1645">
        <v>722</v>
      </c>
      <c r="G20" s="1646">
        <v>696</v>
      </c>
      <c r="H20" s="1646">
        <v>719</v>
      </c>
      <c r="I20" s="1658">
        <v>680</v>
      </c>
      <c r="J20" s="1648">
        <v>474</v>
      </c>
      <c r="K20" s="1653" t="s">
        <v>460</v>
      </c>
      <c r="L20" s="1659" t="s">
        <v>460</v>
      </c>
      <c r="M20" s="1660">
        <v>1620</v>
      </c>
      <c r="N20" s="1661">
        <f t="shared" si="0"/>
        <v>1780</v>
      </c>
      <c r="O20" s="1662"/>
      <c r="P20" s="1661"/>
      <c r="Q20" s="1653" t="s">
        <v>460</v>
      </c>
      <c r="R20" s="1654" t="s">
        <v>460</v>
      </c>
      <c r="S20" s="1622"/>
      <c r="T20" s="1663">
        <v>1780</v>
      </c>
      <c r="U20" s="1646"/>
      <c r="V20" s="1648"/>
    </row>
    <row r="21" spans="1:23" ht="13.5" thickBot="1">
      <c r="A21" s="1625" t="s">
        <v>533</v>
      </c>
      <c r="B21" s="1691"/>
      <c r="C21" s="1692" t="s">
        <v>460</v>
      </c>
      <c r="D21" s="1644"/>
      <c r="E21" s="1645"/>
      <c r="F21" s="1645"/>
      <c r="G21" s="1693"/>
      <c r="H21" s="1693"/>
      <c r="I21" s="1694">
        <v>0</v>
      </c>
      <c r="J21" s="1695"/>
      <c r="K21" s="1633" t="s">
        <v>460</v>
      </c>
      <c r="L21" s="1634" t="s">
        <v>460</v>
      </c>
      <c r="M21" s="1696"/>
      <c r="N21" s="1636">
        <f t="shared" si="0"/>
        <v>0</v>
      </c>
      <c r="O21" s="1697"/>
      <c r="P21" s="1698"/>
      <c r="Q21" s="1671" t="s">
        <v>460</v>
      </c>
      <c r="R21" s="1699" t="s">
        <v>460</v>
      </c>
      <c r="S21" s="1622"/>
      <c r="T21" s="1700"/>
      <c r="U21" s="1693"/>
      <c r="V21" s="1695"/>
    </row>
    <row r="22" spans="1:23" ht="15">
      <c r="A22" s="1701" t="s">
        <v>476</v>
      </c>
      <c r="B22" s="1642" t="s">
        <v>535</v>
      </c>
      <c r="C22" s="1702" t="s">
        <v>460</v>
      </c>
      <c r="D22" s="1703">
        <v>4589</v>
      </c>
      <c r="E22" s="1704">
        <v>4639</v>
      </c>
      <c r="F22" s="1704">
        <v>4404</v>
      </c>
      <c r="G22" s="1705">
        <v>4342</v>
      </c>
      <c r="H22" s="1705">
        <v>4912</v>
      </c>
      <c r="I22" s="1706">
        <v>4957</v>
      </c>
      <c r="J22" s="1705">
        <v>4931</v>
      </c>
      <c r="K22" s="1707">
        <f>K35</f>
        <v>5061</v>
      </c>
      <c r="L22" s="1708">
        <f>L35</f>
        <v>5061</v>
      </c>
      <c r="M22" s="1709">
        <v>1269</v>
      </c>
      <c r="N22" s="1710">
        <f>T22-M22</f>
        <v>1262</v>
      </c>
      <c r="O22" s="1711"/>
      <c r="P22" s="1710"/>
      <c r="Q22" s="1712">
        <f>SUM(M22:P22)</f>
        <v>2531</v>
      </c>
      <c r="R22" s="1713">
        <f>(Q22/L22)*100</f>
        <v>50.009879470460383</v>
      </c>
      <c r="S22" s="1622"/>
      <c r="T22" s="1655">
        <v>2531</v>
      </c>
      <c r="U22" s="1714"/>
      <c r="V22" s="1705"/>
    </row>
    <row r="23" spans="1:23" ht="15">
      <c r="A23" s="1656" t="s">
        <v>477</v>
      </c>
      <c r="B23" s="1657" t="s">
        <v>536</v>
      </c>
      <c r="C23" s="1715" t="s">
        <v>460</v>
      </c>
      <c r="D23" s="1644">
        <v>115</v>
      </c>
      <c r="E23" s="1645"/>
      <c r="F23" s="1645"/>
      <c r="G23" s="1716"/>
      <c r="H23" s="1716"/>
      <c r="I23" s="1717">
        <v>0</v>
      </c>
      <c r="J23" s="1716"/>
      <c r="K23" s="1718"/>
      <c r="L23" s="1719"/>
      <c r="M23" s="1720"/>
      <c r="N23" s="1721">
        <f t="shared" ref="N23:N40" si="2">T23-M23</f>
        <v>0</v>
      </c>
      <c r="O23" s="1662"/>
      <c r="P23" s="1722"/>
      <c r="Q23" s="1723">
        <f t="shared" ref="Q23:Q45" si="3">SUM(M23:P23)</f>
        <v>0</v>
      </c>
      <c r="R23" s="1724" t="e">
        <f t="shared" ref="R23:R45" si="4">(Q23/L23)*100</f>
        <v>#DIV/0!</v>
      </c>
      <c r="S23" s="1622"/>
      <c r="T23" s="1663"/>
      <c r="U23" s="1725"/>
      <c r="V23" s="1716"/>
    </row>
    <row r="24" spans="1:23" ht="15.75" thickBot="1">
      <c r="A24" s="1625" t="s">
        <v>478</v>
      </c>
      <c r="B24" s="1691" t="s">
        <v>536</v>
      </c>
      <c r="C24" s="1726">
        <v>672</v>
      </c>
      <c r="D24" s="1727">
        <v>1331</v>
      </c>
      <c r="E24" s="1728">
        <v>1422</v>
      </c>
      <c r="F24" s="1728">
        <v>1150</v>
      </c>
      <c r="G24" s="1729">
        <v>1100</v>
      </c>
      <c r="H24" s="1729">
        <v>1250</v>
      </c>
      <c r="I24" s="1730">
        <v>1100</v>
      </c>
      <c r="J24" s="1729">
        <v>1200</v>
      </c>
      <c r="K24" s="1731">
        <f>SUM(K25:K29)</f>
        <v>1200</v>
      </c>
      <c r="L24" s="1732">
        <f>SUM(L25:L29)</f>
        <v>1200</v>
      </c>
      <c r="M24" s="1733">
        <v>300</v>
      </c>
      <c r="N24" s="1734">
        <f t="shared" si="2"/>
        <v>300</v>
      </c>
      <c r="O24" s="1735"/>
      <c r="P24" s="1736"/>
      <c r="Q24" s="1737">
        <f t="shared" si="3"/>
        <v>600</v>
      </c>
      <c r="R24" s="1738">
        <f t="shared" si="4"/>
        <v>50</v>
      </c>
      <c r="S24" s="1622"/>
      <c r="T24" s="1674">
        <v>600</v>
      </c>
      <c r="U24" s="1739"/>
      <c r="V24" s="1729"/>
    </row>
    <row r="25" spans="1:23" ht="15">
      <c r="A25" s="1641" t="s">
        <v>479</v>
      </c>
      <c r="B25" s="1642" t="s">
        <v>645</v>
      </c>
      <c r="C25" s="1702">
        <v>501</v>
      </c>
      <c r="D25" s="1644">
        <v>634</v>
      </c>
      <c r="E25" s="1645">
        <v>683</v>
      </c>
      <c r="F25" s="1645">
        <v>650</v>
      </c>
      <c r="G25" s="1740">
        <v>453</v>
      </c>
      <c r="H25" s="1740">
        <v>397</v>
      </c>
      <c r="I25" s="1706">
        <v>419</v>
      </c>
      <c r="J25" s="1740">
        <v>284</v>
      </c>
      <c r="K25" s="1707">
        <v>330</v>
      </c>
      <c r="L25" s="1741">
        <v>330</v>
      </c>
      <c r="M25" s="1742">
        <v>101</v>
      </c>
      <c r="N25" s="1710">
        <f t="shared" si="2"/>
        <v>102</v>
      </c>
      <c r="O25" s="1711"/>
      <c r="P25" s="1722"/>
      <c r="Q25" s="1712">
        <f t="shared" si="3"/>
        <v>203</v>
      </c>
      <c r="R25" s="1743">
        <f t="shared" si="4"/>
        <v>61.515151515151508</v>
      </c>
      <c r="S25" s="1622"/>
      <c r="T25" s="1690">
        <v>203</v>
      </c>
      <c r="U25" s="1744"/>
      <c r="V25" s="1740"/>
    </row>
    <row r="26" spans="1:23" ht="15">
      <c r="A26" s="1656" t="s">
        <v>480</v>
      </c>
      <c r="B26" s="1657" t="s">
        <v>646</v>
      </c>
      <c r="C26" s="1715">
        <v>502</v>
      </c>
      <c r="D26" s="1644">
        <v>365</v>
      </c>
      <c r="E26" s="1645">
        <v>421</v>
      </c>
      <c r="F26" s="1645">
        <v>485</v>
      </c>
      <c r="G26" s="1716">
        <v>408</v>
      </c>
      <c r="H26" s="1716">
        <v>391</v>
      </c>
      <c r="I26" s="1717">
        <v>309</v>
      </c>
      <c r="J26" s="1716">
        <v>413</v>
      </c>
      <c r="K26" s="1718">
        <v>410</v>
      </c>
      <c r="L26" s="1745">
        <v>410</v>
      </c>
      <c r="M26" s="1720">
        <v>59</v>
      </c>
      <c r="N26" s="1721">
        <f t="shared" si="2"/>
        <v>179</v>
      </c>
      <c r="O26" s="1662"/>
      <c r="P26" s="1722"/>
      <c r="Q26" s="1723">
        <f t="shared" si="3"/>
        <v>238</v>
      </c>
      <c r="R26" s="1746">
        <f t="shared" si="4"/>
        <v>58.048780487804876</v>
      </c>
      <c r="S26" s="1622"/>
      <c r="T26" s="1663">
        <v>238</v>
      </c>
      <c r="U26" s="1725"/>
      <c r="V26" s="1716"/>
    </row>
    <row r="27" spans="1:23" ht="15">
      <c r="A27" s="1656" t="s">
        <v>481</v>
      </c>
      <c r="B27" s="1657" t="s">
        <v>647</v>
      </c>
      <c r="C27" s="1715">
        <v>504</v>
      </c>
      <c r="D27" s="1644"/>
      <c r="E27" s="1645"/>
      <c r="F27" s="1645"/>
      <c r="G27" s="1716"/>
      <c r="H27" s="1716"/>
      <c r="I27" s="1717">
        <v>0</v>
      </c>
      <c r="J27" s="1716"/>
      <c r="K27" s="1718"/>
      <c r="L27" s="1745"/>
      <c r="M27" s="1720"/>
      <c r="N27" s="1721">
        <f t="shared" si="2"/>
        <v>0</v>
      </c>
      <c r="O27" s="1662"/>
      <c r="P27" s="1722"/>
      <c r="Q27" s="1723">
        <f t="shared" si="3"/>
        <v>0</v>
      </c>
      <c r="R27" s="1746" t="e">
        <f t="shared" si="4"/>
        <v>#DIV/0!</v>
      </c>
      <c r="S27" s="1622"/>
      <c r="T27" s="1663"/>
      <c r="U27" s="1725"/>
      <c r="V27" s="1716"/>
    </row>
    <row r="28" spans="1:23" ht="15">
      <c r="A28" s="1656" t="s">
        <v>483</v>
      </c>
      <c r="B28" s="1657" t="s">
        <v>648</v>
      </c>
      <c r="C28" s="1715">
        <v>511</v>
      </c>
      <c r="D28" s="1644">
        <v>70</v>
      </c>
      <c r="E28" s="1645">
        <v>121</v>
      </c>
      <c r="F28" s="1645">
        <v>73</v>
      </c>
      <c r="G28" s="1716">
        <v>449</v>
      </c>
      <c r="H28" s="1716">
        <v>60</v>
      </c>
      <c r="I28" s="1717">
        <v>103</v>
      </c>
      <c r="J28" s="1716">
        <v>52</v>
      </c>
      <c r="K28" s="1718">
        <v>60</v>
      </c>
      <c r="L28" s="1745">
        <v>60</v>
      </c>
      <c r="M28" s="1720">
        <v>19</v>
      </c>
      <c r="N28" s="1721">
        <f t="shared" si="2"/>
        <v>9</v>
      </c>
      <c r="O28" s="1662"/>
      <c r="P28" s="1722"/>
      <c r="Q28" s="1723">
        <f t="shared" si="3"/>
        <v>28</v>
      </c>
      <c r="R28" s="1746">
        <f t="shared" si="4"/>
        <v>46.666666666666664</v>
      </c>
      <c r="S28" s="1622"/>
      <c r="T28" s="1663">
        <v>28</v>
      </c>
      <c r="U28" s="1725"/>
      <c r="V28" s="1716"/>
    </row>
    <row r="29" spans="1:23" ht="15">
      <c r="A29" s="1656" t="s">
        <v>484</v>
      </c>
      <c r="B29" s="1657" t="s">
        <v>649</v>
      </c>
      <c r="C29" s="1715">
        <v>518</v>
      </c>
      <c r="D29" s="1644">
        <v>195</v>
      </c>
      <c r="E29" s="1645">
        <v>246</v>
      </c>
      <c r="F29" s="1645">
        <v>207</v>
      </c>
      <c r="G29" s="1716">
        <v>275</v>
      </c>
      <c r="H29" s="1716">
        <v>257</v>
      </c>
      <c r="I29" s="1717">
        <v>358</v>
      </c>
      <c r="J29" s="1716">
        <v>381</v>
      </c>
      <c r="K29" s="1718">
        <v>400</v>
      </c>
      <c r="L29" s="1745">
        <v>400</v>
      </c>
      <c r="M29" s="1720">
        <v>80</v>
      </c>
      <c r="N29" s="1721">
        <f t="shared" si="2"/>
        <v>90</v>
      </c>
      <c r="O29" s="1662"/>
      <c r="P29" s="1722"/>
      <c r="Q29" s="1723">
        <f t="shared" si="3"/>
        <v>170</v>
      </c>
      <c r="R29" s="1746">
        <f t="shared" si="4"/>
        <v>42.5</v>
      </c>
      <c r="S29" s="1622"/>
      <c r="T29" s="1663">
        <v>170</v>
      </c>
      <c r="U29" s="1725"/>
      <c r="V29" s="1716"/>
    </row>
    <row r="30" spans="1:23" ht="15">
      <c r="A30" s="1656" t="s">
        <v>485</v>
      </c>
      <c r="B30" s="1747" t="s">
        <v>651</v>
      </c>
      <c r="C30" s="1715">
        <v>521</v>
      </c>
      <c r="D30" s="1644">
        <v>2310</v>
      </c>
      <c r="E30" s="1645">
        <v>2396</v>
      </c>
      <c r="F30" s="1645">
        <v>2490</v>
      </c>
      <c r="G30" s="1716">
        <v>2520</v>
      </c>
      <c r="H30" s="1716">
        <v>2926</v>
      </c>
      <c r="I30" s="1717">
        <v>3016</v>
      </c>
      <c r="J30" s="1716">
        <v>3043</v>
      </c>
      <c r="K30" s="1718">
        <v>2816</v>
      </c>
      <c r="L30" s="1745">
        <v>2816</v>
      </c>
      <c r="M30" s="1720">
        <v>753</v>
      </c>
      <c r="N30" s="1721">
        <f t="shared" si="2"/>
        <v>755</v>
      </c>
      <c r="O30" s="1662"/>
      <c r="P30" s="1722"/>
      <c r="Q30" s="1723">
        <f t="shared" si="3"/>
        <v>1508</v>
      </c>
      <c r="R30" s="1746">
        <f t="shared" si="4"/>
        <v>53.551136363636367</v>
      </c>
      <c r="S30" s="1622"/>
      <c r="T30" s="1663">
        <v>1508</v>
      </c>
      <c r="U30" s="1725"/>
      <c r="V30" s="1716"/>
    </row>
    <row r="31" spans="1:23" ht="15">
      <c r="A31" s="1656" t="s">
        <v>543</v>
      </c>
      <c r="B31" s="1747" t="s">
        <v>652</v>
      </c>
      <c r="C31" s="1715" t="s">
        <v>545</v>
      </c>
      <c r="D31" s="1644">
        <v>897</v>
      </c>
      <c r="E31" s="1645">
        <v>935</v>
      </c>
      <c r="F31" s="1645">
        <v>953</v>
      </c>
      <c r="G31" s="1716">
        <v>948</v>
      </c>
      <c r="H31" s="1716">
        <v>1108</v>
      </c>
      <c r="I31" s="1717">
        <v>1108</v>
      </c>
      <c r="J31" s="1716">
        <v>1093</v>
      </c>
      <c r="K31" s="1718">
        <v>999</v>
      </c>
      <c r="L31" s="1745">
        <v>999</v>
      </c>
      <c r="M31" s="1720">
        <v>275</v>
      </c>
      <c r="N31" s="1721">
        <f t="shared" si="2"/>
        <v>273</v>
      </c>
      <c r="O31" s="1662"/>
      <c r="P31" s="1722"/>
      <c r="Q31" s="1723">
        <f t="shared" si="3"/>
        <v>548</v>
      </c>
      <c r="R31" s="1746">
        <f t="shared" si="4"/>
        <v>54.85485485485485</v>
      </c>
      <c r="S31" s="1622"/>
      <c r="T31" s="1663">
        <v>548</v>
      </c>
      <c r="U31" s="1725"/>
      <c r="V31" s="1716"/>
      <c r="W31" s="1748"/>
    </row>
    <row r="32" spans="1:23" ht="15">
      <c r="A32" s="1656" t="s">
        <v>488</v>
      </c>
      <c r="B32" s="1657" t="s">
        <v>653</v>
      </c>
      <c r="C32" s="1715">
        <v>557</v>
      </c>
      <c r="D32" s="1644"/>
      <c r="E32" s="1645"/>
      <c r="F32" s="1645"/>
      <c r="G32" s="1716"/>
      <c r="H32" s="1716"/>
      <c r="I32" s="1717">
        <v>0</v>
      </c>
      <c r="J32" s="1716"/>
      <c r="K32" s="1718"/>
      <c r="L32" s="1745"/>
      <c r="M32" s="1720"/>
      <c r="N32" s="1721">
        <f t="shared" si="2"/>
        <v>0</v>
      </c>
      <c r="O32" s="1662"/>
      <c r="P32" s="1722"/>
      <c r="Q32" s="1723">
        <f t="shared" si="3"/>
        <v>0</v>
      </c>
      <c r="R32" s="1746" t="e">
        <f t="shared" si="4"/>
        <v>#DIV/0!</v>
      </c>
      <c r="S32" s="1622"/>
      <c r="T32" s="1663"/>
      <c r="U32" s="1725"/>
      <c r="V32" s="1716"/>
    </row>
    <row r="33" spans="1:23" ht="15">
      <c r="A33" s="1656" t="s">
        <v>489</v>
      </c>
      <c r="B33" s="1657" t="s">
        <v>654</v>
      </c>
      <c r="C33" s="1715">
        <v>551</v>
      </c>
      <c r="D33" s="1644">
        <v>21</v>
      </c>
      <c r="E33" s="1645">
        <v>40</v>
      </c>
      <c r="F33" s="1645">
        <v>60</v>
      </c>
      <c r="G33" s="1716">
        <v>59</v>
      </c>
      <c r="H33" s="1716">
        <v>59</v>
      </c>
      <c r="I33" s="1717">
        <v>27</v>
      </c>
      <c r="J33" s="1716">
        <v>37</v>
      </c>
      <c r="K33" s="1718"/>
      <c r="L33" s="1745"/>
      <c r="M33" s="1720">
        <v>7</v>
      </c>
      <c r="N33" s="1721">
        <f t="shared" si="2"/>
        <v>8</v>
      </c>
      <c r="O33" s="1662"/>
      <c r="P33" s="1722"/>
      <c r="Q33" s="1723">
        <f t="shared" si="3"/>
        <v>15</v>
      </c>
      <c r="R33" s="1746" t="e">
        <f t="shared" si="4"/>
        <v>#DIV/0!</v>
      </c>
      <c r="S33" s="1622"/>
      <c r="T33" s="1663">
        <v>15</v>
      </c>
      <c r="U33" s="1725"/>
      <c r="V33" s="1716"/>
    </row>
    <row r="34" spans="1:23" ht="15.75" thickBot="1">
      <c r="A34" s="1607" t="s">
        <v>548</v>
      </c>
      <c r="B34" s="1664" t="s">
        <v>655</v>
      </c>
      <c r="C34" s="1749" t="s">
        <v>549</v>
      </c>
      <c r="D34" s="1666">
        <v>18</v>
      </c>
      <c r="E34" s="1667">
        <v>20</v>
      </c>
      <c r="F34" s="1667">
        <v>28</v>
      </c>
      <c r="G34" s="1750">
        <v>21</v>
      </c>
      <c r="H34" s="1750">
        <v>78</v>
      </c>
      <c r="I34" s="1751">
        <v>57</v>
      </c>
      <c r="J34" s="1750">
        <v>83</v>
      </c>
      <c r="K34" s="1752">
        <v>46</v>
      </c>
      <c r="L34" s="1753">
        <v>46</v>
      </c>
      <c r="M34" s="1754">
        <v>26</v>
      </c>
      <c r="N34" s="1734">
        <f t="shared" si="2"/>
        <v>81</v>
      </c>
      <c r="O34" s="1735"/>
      <c r="P34" s="1736"/>
      <c r="Q34" s="1755">
        <f t="shared" si="3"/>
        <v>107</v>
      </c>
      <c r="R34" s="1756">
        <f t="shared" si="4"/>
        <v>232.60869565217394</v>
      </c>
      <c r="S34" s="1622"/>
      <c r="T34" s="1700">
        <v>107</v>
      </c>
      <c r="U34" s="1757"/>
      <c r="V34" s="1750"/>
      <c r="W34" s="1748"/>
    </row>
    <row r="35" spans="1:23" ht="15.75" thickBot="1">
      <c r="A35" s="1758" t="s">
        <v>550</v>
      </c>
      <c r="B35" s="1759" t="s">
        <v>551</v>
      </c>
      <c r="C35" s="1760"/>
      <c r="D35" s="1678">
        <f t="shared" ref="D35:P35" si="5">SUM(D25:D34)</f>
        <v>4510</v>
      </c>
      <c r="E35" s="1679">
        <f t="shared" si="5"/>
        <v>4862</v>
      </c>
      <c r="F35" s="1679">
        <f t="shared" si="5"/>
        <v>4946</v>
      </c>
      <c r="G35" s="1679">
        <f t="shared" si="5"/>
        <v>5133</v>
      </c>
      <c r="H35" s="1679">
        <f>SUM(H25:H34)</f>
        <v>5276</v>
      </c>
      <c r="I35" s="1761">
        <v>5397</v>
      </c>
      <c r="J35" s="1679">
        <f>SUM(J25:J34)</f>
        <v>5386</v>
      </c>
      <c r="K35" s="1762">
        <f t="shared" si="5"/>
        <v>5061</v>
      </c>
      <c r="L35" s="1763">
        <f t="shared" si="5"/>
        <v>5061</v>
      </c>
      <c r="M35" s="1764">
        <f t="shared" si="5"/>
        <v>1320</v>
      </c>
      <c r="N35" s="1765">
        <f t="shared" si="5"/>
        <v>1497</v>
      </c>
      <c r="O35" s="1766">
        <f t="shared" si="5"/>
        <v>0</v>
      </c>
      <c r="P35" s="1764">
        <f t="shared" si="5"/>
        <v>0</v>
      </c>
      <c r="Q35" s="1679">
        <f t="shared" si="3"/>
        <v>2817</v>
      </c>
      <c r="R35" s="1767">
        <f t="shared" si="4"/>
        <v>55.660936573799646</v>
      </c>
      <c r="S35" s="1622"/>
      <c r="T35" s="1768">
        <f>SUM(T25:T34)</f>
        <v>2817</v>
      </c>
      <c r="U35" s="1679">
        <f>SUM(U25:U34)</f>
        <v>0</v>
      </c>
      <c r="V35" s="1679">
        <f>SUM(V25:V34)</f>
        <v>0</v>
      </c>
    </row>
    <row r="36" spans="1:23" ht="15">
      <c r="A36" s="1641" t="s">
        <v>492</v>
      </c>
      <c r="B36" s="1642" t="s">
        <v>657</v>
      </c>
      <c r="C36" s="1702">
        <v>601</v>
      </c>
      <c r="D36" s="1769"/>
      <c r="E36" s="1770"/>
      <c r="F36" s="1770"/>
      <c r="G36" s="1740"/>
      <c r="H36" s="1740"/>
      <c r="I36" s="1706">
        <v>0</v>
      </c>
      <c r="J36" s="1740"/>
      <c r="K36" s="1707"/>
      <c r="L36" s="1771"/>
      <c r="M36" s="1709"/>
      <c r="N36" s="1710">
        <f t="shared" si="2"/>
        <v>0</v>
      </c>
      <c r="O36" s="1772"/>
      <c r="P36" s="1652"/>
      <c r="Q36" s="1773">
        <f t="shared" si="3"/>
        <v>0</v>
      </c>
      <c r="R36" s="1743" t="e">
        <f t="shared" si="4"/>
        <v>#DIV/0!</v>
      </c>
      <c r="S36" s="1622"/>
      <c r="T36" s="1690"/>
      <c r="U36" s="1744"/>
      <c r="V36" s="1740"/>
    </row>
    <row r="37" spans="1:23" ht="15">
      <c r="A37" s="1656" t="s">
        <v>493</v>
      </c>
      <c r="B37" s="1657" t="s">
        <v>658</v>
      </c>
      <c r="C37" s="1715">
        <v>602</v>
      </c>
      <c r="D37" s="1644">
        <v>266</v>
      </c>
      <c r="E37" s="1645">
        <v>253</v>
      </c>
      <c r="F37" s="1645">
        <v>355</v>
      </c>
      <c r="G37" s="1716">
        <v>364</v>
      </c>
      <c r="H37" s="1716">
        <v>362</v>
      </c>
      <c r="I37" s="1717">
        <v>358</v>
      </c>
      <c r="J37" s="1716">
        <v>402</v>
      </c>
      <c r="K37" s="1718"/>
      <c r="L37" s="1719"/>
      <c r="M37" s="1720">
        <v>121</v>
      </c>
      <c r="N37" s="1721">
        <f t="shared" si="2"/>
        <v>124</v>
      </c>
      <c r="O37" s="1774"/>
      <c r="P37" s="1652"/>
      <c r="Q37" s="1775">
        <f t="shared" si="3"/>
        <v>245</v>
      </c>
      <c r="R37" s="1746" t="e">
        <f t="shared" si="4"/>
        <v>#DIV/0!</v>
      </c>
      <c r="S37" s="1622"/>
      <c r="T37" s="1663">
        <v>245</v>
      </c>
      <c r="U37" s="1725"/>
      <c r="V37" s="1716"/>
    </row>
    <row r="38" spans="1:23" ht="15">
      <c r="A38" s="1656" t="s">
        <v>494</v>
      </c>
      <c r="B38" s="1657" t="s">
        <v>659</v>
      </c>
      <c r="C38" s="1715">
        <v>604</v>
      </c>
      <c r="D38" s="1644"/>
      <c r="E38" s="1645"/>
      <c r="F38" s="1645"/>
      <c r="G38" s="1716"/>
      <c r="H38" s="1716"/>
      <c r="I38" s="1717">
        <v>0</v>
      </c>
      <c r="J38" s="1716"/>
      <c r="K38" s="1718"/>
      <c r="L38" s="1719"/>
      <c r="M38" s="1720"/>
      <c r="N38" s="1721">
        <f t="shared" si="2"/>
        <v>0</v>
      </c>
      <c r="O38" s="1774"/>
      <c r="P38" s="1652"/>
      <c r="Q38" s="1775">
        <f t="shared" si="3"/>
        <v>0</v>
      </c>
      <c r="R38" s="1746" t="e">
        <f t="shared" si="4"/>
        <v>#DIV/0!</v>
      </c>
      <c r="S38" s="1622"/>
      <c r="T38" s="1663"/>
      <c r="U38" s="1725"/>
      <c r="V38" s="1716"/>
    </row>
    <row r="39" spans="1:23" ht="15">
      <c r="A39" s="1656" t="s">
        <v>495</v>
      </c>
      <c r="B39" s="1657" t="s">
        <v>660</v>
      </c>
      <c r="C39" s="1715" t="s">
        <v>556</v>
      </c>
      <c r="D39" s="1644">
        <v>4475</v>
      </c>
      <c r="E39" s="1645">
        <v>4639</v>
      </c>
      <c r="F39" s="1645">
        <v>4404</v>
      </c>
      <c r="G39" s="1716">
        <v>4342</v>
      </c>
      <c r="H39" s="1716">
        <v>4912</v>
      </c>
      <c r="I39" s="1717">
        <v>4957</v>
      </c>
      <c r="J39" s="1716">
        <v>4931</v>
      </c>
      <c r="K39" s="1718">
        <v>5061</v>
      </c>
      <c r="L39" s="1719">
        <v>5061</v>
      </c>
      <c r="M39" s="1720">
        <v>1269</v>
      </c>
      <c r="N39" s="1721">
        <f t="shared" si="2"/>
        <v>1262</v>
      </c>
      <c r="O39" s="1774"/>
      <c r="P39" s="1652"/>
      <c r="Q39" s="1775">
        <f t="shared" si="3"/>
        <v>2531</v>
      </c>
      <c r="R39" s="1746">
        <f t="shared" si="4"/>
        <v>50.009879470460383</v>
      </c>
      <c r="S39" s="1622"/>
      <c r="T39" s="1663">
        <v>2531</v>
      </c>
      <c r="U39" s="1725"/>
      <c r="V39" s="1716"/>
    </row>
    <row r="40" spans="1:23" ht="15.75" thickBot="1">
      <c r="A40" s="1607" t="s">
        <v>496</v>
      </c>
      <c r="B40" s="1664" t="s">
        <v>655</v>
      </c>
      <c r="C40" s="1749" t="s">
        <v>557</v>
      </c>
      <c r="D40" s="1666">
        <v>20</v>
      </c>
      <c r="E40" s="1667">
        <v>175</v>
      </c>
      <c r="F40" s="1667">
        <v>187</v>
      </c>
      <c r="G40" s="1750">
        <v>444</v>
      </c>
      <c r="H40" s="1750">
        <v>4</v>
      </c>
      <c r="I40" s="1751">
        <v>84</v>
      </c>
      <c r="J40" s="1750">
        <v>56</v>
      </c>
      <c r="K40" s="1752"/>
      <c r="L40" s="1776"/>
      <c r="M40" s="1754">
        <v>24</v>
      </c>
      <c r="N40" s="1734">
        <f t="shared" si="2"/>
        <v>23</v>
      </c>
      <c r="O40" s="1777"/>
      <c r="P40" s="1652"/>
      <c r="Q40" s="1778">
        <f t="shared" si="3"/>
        <v>47</v>
      </c>
      <c r="R40" s="1779" t="e">
        <f t="shared" si="4"/>
        <v>#DIV/0!</v>
      </c>
      <c r="S40" s="1622"/>
      <c r="T40" s="1700">
        <v>47</v>
      </c>
      <c r="U40" s="1757"/>
      <c r="V40" s="1750"/>
    </row>
    <row r="41" spans="1:23" ht="15.75" thickBot="1">
      <c r="A41" s="1758" t="s">
        <v>497</v>
      </c>
      <c r="B41" s="1759" t="s">
        <v>558</v>
      </c>
      <c r="C41" s="1760" t="s">
        <v>460</v>
      </c>
      <c r="D41" s="1678">
        <f t="shared" ref="D41:P41" si="6">SUM(D36:D40)</f>
        <v>4761</v>
      </c>
      <c r="E41" s="1679">
        <f t="shared" si="6"/>
        <v>5067</v>
      </c>
      <c r="F41" s="1679">
        <f t="shared" si="6"/>
        <v>4946</v>
      </c>
      <c r="G41" s="1679">
        <f t="shared" si="6"/>
        <v>5150</v>
      </c>
      <c r="H41" s="1679">
        <f>SUM(H36:H40)</f>
        <v>5278</v>
      </c>
      <c r="I41" s="1761">
        <v>5399</v>
      </c>
      <c r="J41" s="1679">
        <f>SUM(J36:J40)</f>
        <v>5389</v>
      </c>
      <c r="K41" s="1762">
        <f t="shared" si="6"/>
        <v>5061</v>
      </c>
      <c r="L41" s="1780">
        <f t="shared" si="6"/>
        <v>5061</v>
      </c>
      <c r="M41" s="1768">
        <f t="shared" si="6"/>
        <v>1414</v>
      </c>
      <c r="N41" s="1781">
        <f t="shared" si="6"/>
        <v>1409</v>
      </c>
      <c r="O41" s="1768">
        <f t="shared" si="6"/>
        <v>0</v>
      </c>
      <c r="P41" s="1768">
        <f t="shared" si="6"/>
        <v>0</v>
      </c>
      <c r="Q41" s="1782">
        <f t="shared" si="3"/>
        <v>2823</v>
      </c>
      <c r="R41" s="1783">
        <f t="shared" si="4"/>
        <v>55.779490219324245</v>
      </c>
      <c r="S41" s="1622"/>
      <c r="T41" s="1768">
        <f>SUM(T36:T40)</f>
        <v>2823</v>
      </c>
      <c r="U41" s="1679">
        <f>SUM(U36:U40)</f>
        <v>0</v>
      </c>
      <c r="V41" s="1679">
        <f>SUM(V36:V40)</f>
        <v>0</v>
      </c>
    </row>
    <row r="42" spans="1:23" ht="6.75" customHeight="1" thickBot="1">
      <c r="A42" s="1607"/>
      <c r="B42" s="1784"/>
      <c r="C42" s="1785"/>
      <c r="D42" s="1666"/>
      <c r="E42" s="1667"/>
      <c r="F42" s="1667"/>
      <c r="G42" s="1678"/>
      <c r="H42" s="1678"/>
      <c r="I42" s="1786"/>
      <c r="J42" s="1667"/>
      <c r="K42" s="1787"/>
      <c r="L42" s="1788"/>
      <c r="M42" s="1789"/>
      <c r="N42" s="1789"/>
      <c r="O42" s="1789"/>
      <c r="P42" s="1789"/>
      <c r="Q42" s="1790"/>
      <c r="R42" s="1713"/>
      <c r="S42" s="1622"/>
      <c r="T42" s="1791"/>
      <c r="U42" s="1667"/>
      <c r="V42" s="1667"/>
    </row>
    <row r="43" spans="1:23" ht="15.75" thickBot="1">
      <c r="A43" s="1792" t="s">
        <v>498</v>
      </c>
      <c r="B43" s="1759" t="s">
        <v>536</v>
      </c>
      <c r="C43" s="1760" t="s">
        <v>460</v>
      </c>
      <c r="D43" s="1678">
        <f t="shared" ref="D43:P43" si="7">D41-D39</f>
        <v>286</v>
      </c>
      <c r="E43" s="1679">
        <f t="shared" si="7"/>
        <v>428</v>
      </c>
      <c r="F43" s="1679">
        <f t="shared" si="7"/>
        <v>542</v>
      </c>
      <c r="G43" s="1679">
        <f t="shared" si="7"/>
        <v>808</v>
      </c>
      <c r="H43" s="1679">
        <f>H41-H39</f>
        <v>366</v>
      </c>
      <c r="I43" s="1761">
        <v>442</v>
      </c>
      <c r="J43" s="1679">
        <f>J41-J39</f>
        <v>458</v>
      </c>
      <c r="K43" s="1678">
        <f>K41-K39</f>
        <v>0</v>
      </c>
      <c r="L43" s="1793">
        <f t="shared" si="7"/>
        <v>0</v>
      </c>
      <c r="M43" s="1768">
        <f t="shared" si="7"/>
        <v>145</v>
      </c>
      <c r="N43" s="1768">
        <f t="shared" si="7"/>
        <v>147</v>
      </c>
      <c r="O43" s="1768">
        <f t="shared" si="7"/>
        <v>0</v>
      </c>
      <c r="P43" s="1768">
        <f t="shared" si="7"/>
        <v>0</v>
      </c>
      <c r="Q43" s="1790">
        <f t="shared" si="3"/>
        <v>292</v>
      </c>
      <c r="R43" s="1713" t="e">
        <f t="shared" si="4"/>
        <v>#DIV/0!</v>
      </c>
      <c r="S43" s="1622"/>
      <c r="T43" s="1768">
        <f>T41-T39</f>
        <v>292</v>
      </c>
      <c r="U43" s="1679">
        <f>U41-U39</f>
        <v>0</v>
      </c>
      <c r="V43" s="1679">
        <f>V41-V39</f>
        <v>0</v>
      </c>
    </row>
    <row r="44" spans="1:23" ht="15.75" thickBot="1">
      <c r="A44" s="1758" t="s">
        <v>499</v>
      </c>
      <c r="B44" s="1759" t="s">
        <v>559</v>
      </c>
      <c r="C44" s="1760" t="s">
        <v>460</v>
      </c>
      <c r="D44" s="1678">
        <f t="shared" ref="D44:P44" si="8">D41-D35</f>
        <v>251</v>
      </c>
      <c r="E44" s="1679">
        <f t="shared" si="8"/>
        <v>205</v>
      </c>
      <c r="F44" s="1679">
        <f t="shared" si="8"/>
        <v>0</v>
      </c>
      <c r="G44" s="1679">
        <f t="shared" si="8"/>
        <v>17</v>
      </c>
      <c r="H44" s="1679">
        <f>H41-H35</f>
        <v>2</v>
      </c>
      <c r="I44" s="1761">
        <v>2</v>
      </c>
      <c r="J44" s="1679">
        <f>J41-J35</f>
        <v>3</v>
      </c>
      <c r="K44" s="1678">
        <f>K41-K35</f>
        <v>0</v>
      </c>
      <c r="L44" s="1793">
        <f t="shared" si="8"/>
        <v>0</v>
      </c>
      <c r="M44" s="1768">
        <f t="shared" si="8"/>
        <v>94</v>
      </c>
      <c r="N44" s="1768">
        <f t="shared" si="8"/>
        <v>-88</v>
      </c>
      <c r="O44" s="1768">
        <f t="shared" si="8"/>
        <v>0</v>
      </c>
      <c r="P44" s="1768">
        <f t="shared" si="8"/>
        <v>0</v>
      </c>
      <c r="Q44" s="1790">
        <f t="shared" si="3"/>
        <v>6</v>
      </c>
      <c r="R44" s="1713" t="e">
        <f t="shared" si="4"/>
        <v>#DIV/0!</v>
      </c>
      <c r="S44" s="1622"/>
      <c r="T44" s="1768">
        <f>T41-T35</f>
        <v>6</v>
      </c>
      <c r="U44" s="1679">
        <f>U41-U35</f>
        <v>0</v>
      </c>
      <c r="V44" s="1679">
        <f>V41-V35</f>
        <v>0</v>
      </c>
    </row>
    <row r="45" spans="1:23" ht="15.75" thickBot="1">
      <c r="A45" s="1794" t="s">
        <v>500</v>
      </c>
      <c r="B45" s="1795" t="s">
        <v>536</v>
      </c>
      <c r="C45" s="1796" t="s">
        <v>460</v>
      </c>
      <c r="D45" s="1678">
        <f t="shared" ref="D45:P45" si="9">D44-D39</f>
        <v>-4224</v>
      </c>
      <c r="E45" s="1679">
        <f t="shared" si="9"/>
        <v>-4434</v>
      </c>
      <c r="F45" s="1679">
        <f t="shared" si="9"/>
        <v>-4404</v>
      </c>
      <c r="G45" s="1679">
        <f t="shared" si="9"/>
        <v>-4325</v>
      </c>
      <c r="H45" s="1679">
        <f>H44-H39</f>
        <v>-4910</v>
      </c>
      <c r="I45" s="1761">
        <v>-4955</v>
      </c>
      <c r="J45" s="1679">
        <f>J44-J39</f>
        <v>-4928</v>
      </c>
      <c r="K45" s="1678">
        <f t="shared" si="9"/>
        <v>-5061</v>
      </c>
      <c r="L45" s="1793">
        <f t="shared" si="9"/>
        <v>-5061</v>
      </c>
      <c r="M45" s="1768">
        <f t="shared" si="9"/>
        <v>-1175</v>
      </c>
      <c r="N45" s="1768">
        <f t="shared" si="9"/>
        <v>-1350</v>
      </c>
      <c r="O45" s="1768">
        <f t="shared" si="9"/>
        <v>0</v>
      </c>
      <c r="P45" s="1768">
        <f t="shared" si="9"/>
        <v>0</v>
      </c>
      <c r="Q45" s="1790">
        <f t="shared" si="3"/>
        <v>-2525</v>
      </c>
      <c r="R45" s="1767">
        <f t="shared" si="4"/>
        <v>49.891325824935784</v>
      </c>
      <c r="S45" s="1622"/>
      <c r="T45" s="1768">
        <f>T44-T39</f>
        <v>-2525</v>
      </c>
      <c r="U45" s="1679">
        <f>U44-U39</f>
        <v>0</v>
      </c>
      <c r="V45" s="1679">
        <f>V44-V39</f>
        <v>0</v>
      </c>
    </row>
    <row r="46" spans="1:23">
      <c r="A46" s="1797"/>
    </row>
    <row r="47" spans="1:23">
      <c r="A47" s="1797"/>
    </row>
    <row r="48" spans="1:23" ht="14.25">
      <c r="A48" s="1802" t="s">
        <v>661</v>
      </c>
    </row>
    <row r="49" spans="1:1" ht="14.25">
      <c r="A49" s="1802" t="s">
        <v>662</v>
      </c>
    </row>
    <row r="50" spans="1:1" ht="14.25">
      <c r="A50" s="1803" t="s">
        <v>663</v>
      </c>
    </row>
    <row r="51" spans="1:1" ht="14.25">
      <c r="A51" s="1804"/>
    </row>
    <row r="52" spans="1:1">
      <c r="A52" s="1797" t="s">
        <v>675</v>
      </c>
    </row>
    <row r="53" spans="1:1">
      <c r="A53" s="1797"/>
    </row>
    <row r="54" spans="1:1">
      <c r="A54" s="1797" t="s">
        <v>676</v>
      </c>
    </row>
    <row r="57" spans="1:1">
      <c r="A57" s="1797"/>
    </row>
    <row r="58" spans="1:1">
      <c r="A58" s="1797"/>
    </row>
    <row r="59" spans="1:1">
      <c r="A59" s="1797"/>
    </row>
  </sheetData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ageMargins left="1.299212598425197" right="0.70866141732283472" top="0.59055118110236227" bottom="0.39370078740157483" header="0.31496062992125984" footer="0.31496062992125984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6"/>
  <sheetViews>
    <sheetView workbookViewId="0">
      <selection activeCell="A21" sqref="A21"/>
    </sheetView>
  </sheetViews>
  <sheetFormatPr defaultRowHeight="12.75"/>
  <cols>
    <col min="1" max="1" width="37.7109375" style="1807" customWidth="1"/>
    <col min="2" max="2" width="9.140625" style="1807" hidden="1" customWidth="1"/>
    <col min="3" max="3" width="9.140625" style="1931" customWidth="1"/>
    <col min="4" max="6" width="9.140625" style="1807" hidden="1" customWidth="1"/>
    <col min="7" max="11" width="9.140625" style="1932" hidden="1" customWidth="1"/>
    <col min="12" max="12" width="11.5703125" style="1932" customWidth="1"/>
    <col min="13" max="13" width="11.42578125" style="1811" customWidth="1"/>
    <col min="14" max="14" width="9.85546875" style="1932" customWidth="1"/>
    <col min="15" max="15" width="9.140625" style="1932" customWidth="1"/>
    <col min="16" max="16" width="9.28515625" style="1932" customWidth="1"/>
    <col min="17" max="17" width="9.140625" style="1932" customWidth="1"/>
    <col min="18" max="18" width="12" style="1932" customWidth="1"/>
    <col min="19" max="19" width="9.140625" style="1933" customWidth="1"/>
    <col min="20" max="20" width="3.42578125" style="1932" customWidth="1"/>
    <col min="21" max="21" width="12.5703125" style="1932" customWidth="1"/>
    <col min="22" max="22" width="11.85546875" style="1932" customWidth="1"/>
    <col min="23" max="23" width="12" style="1932" customWidth="1"/>
    <col min="24" max="16384" width="9.140625" style="1807"/>
  </cols>
  <sheetData>
    <row r="1" spans="1:23" s="440" customFormat="1" ht="15.75">
      <c r="A1" s="1935" t="s">
        <v>624</v>
      </c>
      <c r="B1" s="1935"/>
      <c r="C1" s="1935"/>
      <c r="D1" s="1935"/>
      <c r="E1" s="1935"/>
      <c r="F1" s="1935"/>
      <c r="G1" s="1935"/>
      <c r="H1" s="1935"/>
      <c r="I1" s="1935"/>
      <c r="J1" s="1935"/>
      <c r="K1" s="1935"/>
      <c r="L1" s="1935"/>
      <c r="M1" s="1935"/>
      <c r="N1" s="1935"/>
      <c r="O1" s="1935"/>
      <c r="P1" s="1935"/>
      <c r="Q1" s="1935"/>
      <c r="R1" s="1935"/>
      <c r="S1" s="1935"/>
      <c r="T1" s="1935"/>
      <c r="U1" s="1935"/>
      <c r="V1" s="1935"/>
      <c r="W1" s="1935"/>
    </row>
    <row r="2" spans="1:23" ht="21.75" customHeight="1">
      <c r="A2" s="1104" t="s">
        <v>437</v>
      </c>
      <c r="B2" s="1808"/>
      <c r="C2" s="1809"/>
      <c r="D2" s="1810"/>
      <c r="E2" s="1810"/>
      <c r="F2" s="1810"/>
      <c r="G2" s="1811"/>
      <c r="H2" s="1811"/>
      <c r="I2" s="1811"/>
      <c r="J2" s="1811"/>
      <c r="K2" s="1811"/>
      <c r="L2" s="1811"/>
      <c r="M2" s="1108"/>
      <c r="N2" s="1108"/>
      <c r="O2" s="1811"/>
      <c r="P2" s="1811"/>
      <c r="Q2" s="1811"/>
      <c r="R2" s="1811"/>
      <c r="S2" s="1812"/>
      <c r="T2" s="1811"/>
      <c r="U2" s="1811"/>
      <c r="V2" s="1811"/>
      <c r="W2" s="1811"/>
    </row>
    <row r="3" spans="1:23">
      <c r="A3" s="1110"/>
      <c r="B3" s="1810"/>
      <c r="C3" s="1809"/>
      <c r="D3" s="1810"/>
      <c r="E3" s="1810"/>
      <c r="F3" s="1810"/>
      <c r="G3" s="1811"/>
      <c r="H3" s="1811"/>
      <c r="I3" s="1811"/>
      <c r="J3" s="1811"/>
      <c r="K3" s="1811"/>
      <c r="L3" s="1811"/>
      <c r="M3" s="1108"/>
      <c r="N3" s="1108"/>
      <c r="O3" s="1811"/>
      <c r="P3" s="1811"/>
      <c r="Q3" s="1811"/>
      <c r="R3" s="1811"/>
      <c r="S3" s="1812"/>
      <c r="T3" s="1811"/>
      <c r="U3" s="1811"/>
      <c r="V3" s="1811"/>
      <c r="W3" s="1811"/>
    </row>
    <row r="4" spans="1:23" ht="13.5" thickBot="1">
      <c r="A4" s="1813"/>
      <c r="B4" s="1814"/>
      <c r="C4" s="1815"/>
      <c r="D4" s="1814"/>
      <c r="E4" s="1814"/>
      <c r="F4" s="1810"/>
      <c r="G4" s="1811"/>
      <c r="H4" s="1811"/>
      <c r="I4" s="1811"/>
      <c r="J4" s="1811"/>
      <c r="K4" s="1811"/>
      <c r="L4" s="1811"/>
      <c r="M4" s="1108"/>
      <c r="N4" s="1108"/>
      <c r="O4" s="1811"/>
      <c r="P4" s="1811"/>
      <c r="Q4" s="1811"/>
      <c r="R4" s="1811"/>
      <c r="S4" s="1812"/>
      <c r="T4" s="1811"/>
      <c r="U4" s="1811"/>
      <c r="V4" s="1811"/>
      <c r="W4" s="1811"/>
    </row>
    <row r="5" spans="1:23" ht="16.5" thickBot="1">
      <c r="A5" s="1114" t="s">
        <v>673</v>
      </c>
      <c r="B5" s="1816"/>
      <c r="C5" s="1115" t="s">
        <v>677</v>
      </c>
      <c r="D5" s="1817"/>
      <c r="E5" s="1818"/>
      <c r="F5" s="1818"/>
      <c r="G5" s="1819"/>
      <c r="H5" s="1819"/>
      <c r="I5" s="1819"/>
      <c r="J5" s="1819"/>
      <c r="K5" s="1819"/>
      <c r="L5" s="1819"/>
      <c r="M5" s="1121"/>
      <c r="N5" s="1121"/>
      <c r="O5" s="1811"/>
      <c r="P5" s="1811"/>
      <c r="Q5" s="1811"/>
      <c r="R5" s="1811"/>
      <c r="S5" s="1812"/>
      <c r="T5" s="1811"/>
      <c r="U5" s="1811"/>
      <c r="V5" s="1811"/>
      <c r="W5" s="1811"/>
    </row>
    <row r="6" spans="1:23" ht="23.25" customHeight="1" thickBot="1">
      <c r="A6" s="1110" t="s">
        <v>440</v>
      </c>
      <c r="B6" s="1810"/>
      <c r="C6" s="1809"/>
      <c r="D6" s="1810"/>
      <c r="E6" s="1810"/>
      <c r="F6" s="1810"/>
      <c r="G6" s="1811"/>
      <c r="H6" s="1811"/>
      <c r="I6" s="1811"/>
      <c r="J6" s="1811"/>
      <c r="K6" s="1811"/>
      <c r="L6" s="1811"/>
      <c r="M6" s="1108"/>
      <c r="N6" s="1108"/>
      <c r="O6" s="1811"/>
      <c r="P6" s="1811"/>
      <c r="Q6" s="1811"/>
      <c r="R6" s="1811"/>
      <c r="S6" s="1812"/>
      <c r="T6" s="1811"/>
      <c r="U6" s="1811"/>
      <c r="V6" s="1811"/>
      <c r="W6" s="1811"/>
    </row>
    <row r="7" spans="1:23" ht="13.5" thickBot="1">
      <c r="A7" s="1122" t="s">
        <v>29</v>
      </c>
      <c r="B7" s="1123" t="s">
        <v>444</v>
      </c>
      <c r="C7" s="1123" t="s">
        <v>511</v>
      </c>
      <c r="D7" s="1820"/>
      <c r="E7" s="1821"/>
      <c r="F7" s="1123" t="s">
        <v>628</v>
      </c>
      <c r="G7" s="1128" t="s">
        <v>629</v>
      </c>
      <c r="H7" s="1128" t="s">
        <v>630</v>
      </c>
      <c r="I7" s="1128" t="s">
        <v>631</v>
      </c>
      <c r="J7" s="1128" t="s">
        <v>632</v>
      </c>
      <c r="K7" s="1128" t="s">
        <v>633</v>
      </c>
      <c r="L7" s="1822" t="s">
        <v>634</v>
      </c>
      <c r="M7" s="1822"/>
      <c r="N7" s="1132" t="s">
        <v>635</v>
      </c>
      <c r="O7" s="1823"/>
      <c r="P7" s="1132"/>
      <c r="Q7" s="1132"/>
      <c r="R7" s="1824" t="s">
        <v>636</v>
      </c>
      <c r="S7" s="1134" t="s">
        <v>443</v>
      </c>
      <c r="T7" s="1811"/>
      <c r="U7" s="1135" t="s">
        <v>667</v>
      </c>
      <c r="V7" s="1135"/>
      <c r="W7" s="1135"/>
    </row>
    <row r="8" spans="1:23" ht="13.5" thickBot="1">
      <c r="A8" s="1122"/>
      <c r="B8" s="1123"/>
      <c r="C8" s="1123"/>
      <c r="D8" s="1825" t="s">
        <v>626</v>
      </c>
      <c r="E8" s="1826" t="s">
        <v>627</v>
      </c>
      <c r="F8" s="1123"/>
      <c r="G8" s="1123"/>
      <c r="H8" s="1123"/>
      <c r="I8" s="1123"/>
      <c r="J8" s="1123"/>
      <c r="K8" s="1827"/>
      <c r="L8" s="1145" t="s">
        <v>33</v>
      </c>
      <c r="M8" s="1828" t="s">
        <v>34</v>
      </c>
      <c r="N8" s="1142" t="s">
        <v>447</v>
      </c>
      <c r="O8" s="1829" t="s">
        <v>450</v>
      </c>
      <c r="P8" s="1830" t="s">
        <v>453</v>
      </c>
      <c r="Q8" s="1144" t="s">
        <v>456</v>
      </c>
      <c r="R8" s="1145" t="s">
        <v>457</v>
      </c>
      <c r="S8" s="1146" t="s">
        <v>458</v>
      </c>
      <c r="T8" s="1811"/>
      <c r="U8" s="1831" t="s">
        <v>638</v>
      </c>
      <c r="V8" s="1148" t="s">
        <v>639</v>
      </c>
      <c r="W8" s="1148" t="s">
        <v>640</v>
      </c>
    </row>
    <row r="9" spans="1:23">
      <c r="A9" s="1149" t="s">
        <v>459</v>
      </c>
      <c r="B9" s="1832"/>
      <c r="C9" s="1833"/>
      <c r="D9" s="1834">
        <v>10</v>
      </c>
      <c r="E9" s="1835">
        <v>10</v>
      </c>
      <c r="F9" s="1835">
        <v>10</v>
      </c>
      <c r="G9" s="1154">
        <v>10</v>
      </c>
      <c r="H9" s="1154">
        <v>10</v>
      </c>
      <c r="I9" s="1154">
        <v>10</v>
      </c>
      <c r="J9" s="1155">
        <v>12</v>
      </c>
      <c r="K9" s="1836">
        <v>13</v>
      </c>
      <c r="L9" s="1157"/>
      <c r="M9" s="1837"/>
      <c r="N9" s="1159">
        <v>13</v>
      </c>
      <c r="O9" s="1838">
        <f>U9</f>
        <v>13</v>
      </c>
      <c r="P9" s="1839"/>
      <c r="Q9" s="1840"/>
      <c r="R9" s="1162" t="s">
        <v>460</v>
      </c>
      <c r="S9" s="1163" t="s">
        <v>460</v>
      </c>
      <c r="T9" s="1841"/>
      <c r="U9" s="1842">
        <v>13</v>
      </c>
      <c r="V9" s="1843"/>
      <c r="W9" s="1843"/>
    </row>
    <row r="10" spans="1:23" ht="13.5" thickBot="1">
      <c r="A10" s="1167" t="s">
        <v>461</v>
      </c>
      <c r="B10" s="1844"/>
      <c r="C10" s="1845"/>
      <c r="D10" s="1846">
        <v>9</v>
      </c>
      <c r="E10" s="1847">
        <v>9</v>
      </c>
      <c r="F10" s="1847">
        <v>9</v>
      </c>
      <c r="G10" s="1172">
        <v>9</v>
      </c>
      <c r="H10" s="1172">
        <v>9</v>
      </c>
      <c r="I10" s="1172">
        <v>9</v>
      </c>
      <c r="J10" s="1173">
        <v>11</v>
      </c>
      <c r="K10" s="1174">
        <v>11.42</v>
      </c>
      <c r="L10" s="1172"/>
      <c r="M10" s="1848"/>
      <c r="N10" s="1176">
        <v>11.42</v>
      </c>
      <c r="O10" s="1849">
        <f t="shared" ref="O10:O21" si="0">U10</f>
        <v>11.42</v>
      </c>
      <c r="P10" s="1850"/>
      <c r="Q10" s="1851"/>
      <c r="R10" s="1172" t="s">
        <v>460</v>
      </c>
      <c r="S10" s="1179" t="s">
        <v>460</v>
      </c>
      <c r="T10" s="1841"/>
      <c r="U10" s="1852">
        <v>11.42</v>
      </c>
      <c r="V10" s="1181"/>
      <c r="W10" s="1181"/>
    </row>
    <row r="11" spans="1:23">
      <c r="A11" s="1182" t="s">
        <v>514</v>
      </c>
      <c r="B11" s="1183" t="s">
        <v>515</v>
      </c>
      <c r="C11" s="1853" t="s">
        <v>516</v>
      </c>
      <c r="D11" s="1854">
        <v>1910.49</v>
      </c>
      <c r="E11" s="1264">
        <v>2472</v>
      </c>
      <c r="F11" s="1264">
        <v>2529</v>
      </c>
      <c r="G11" s="1196">
        <v>2500</v>
      </c>
      <c r="H11" s="1196">
        <v>2683</v>
      </c>
      <c r="I11" s="1191">
        <v>2877</v>
      </c>
      <c r="J11" s="1855">
        <v>2530</v>
      </c>
      <c r="K11" s="1190">
        <v>3401</v>
      </c>
      <c r="L11" s="1191" t="s">
        <v>460</v>
      </c>
      <c r="M11" s="1856" t="s">
        <v>460</v>
      </c>
      <c r="N11" s="1193">
        <v>3401</v>
      </c>
      <c r="O11" s="1840">
        <f t="shared" si="0"/>
        <v>3401</v>
      </c>
      <c r="P11" s="1857"/>
      <c r="Q11" s="1840"/>
      <c r="R11" s="1196" t="s">
        <v>460</v>
      </c>
      <c r="S11" s="1197" t="s">
        <v>460</v>
      </c>
      <c r="T11" s="1841"/>
      <c r="U11" s="1858">
        <v>3401</v>
      </c>
      <c r="V11" s="1187"/>
      <c r="W11" s="1187"/>
    </row>
    <row r="12" spans="1:23">
      <c r="A12" s="1199" t="s">
        <v>517</v>
      </c>
      <c r="B12" s="1200" t="s">
        <v>518</v>
      </c>
      <c r="C12" s="1853" t="s">
        <v>519</v>
      </c>
      <c r="D12" s="1854">
        <v>-1864.79</v>
      </c>
      <c r="E12" s="1264">
        <v>-2333</v>
      </c>
      <c r="F12" s="1264">
        <v>2430</v>
      </c>
      <c r="G12" s="1196">
        <v>2430</v>
      </c>
      <c r="H12" s="1196">
        <v>2639</v>
      </c>
      <c r="I12" s="1196">
        <v>2833</v>
      </c>
      <c r="J12" s="1859">
        <v>2486</v>
      </c>
      <c r="K12" s="1190">
        <v>3249</v>
      </c>
      <c r="L12" s="1196" t="s">
        <v>460</v>
      </c>
      <c r="M12" s="1860" t="s">
        <v>460</v>
      </c>
      <c r="N12" s="1203">
        <v>3249</v>
      </c>
      <c r="O12" s="1861">
        <f t="shared" si="0"/>
        <v>3249</v>
      </c>
      <c r="P12" s="1862"/>
      <c r="Q12" s="1861"/>
      <c r="R12" s="1196" t="s">
        <v>460</v>
      </c>
      <c r="S12" s="1197" t="s">
        <v>460</v>
      </c>
      <c r="T12" s="1841"/>
      <c r="U12" s="1863">
        <v>3249</v>
      </c>
      <c r="V12" s="1187"/>
      <c r="W12" s="1187"/>
    </row>
    <row r="13" spans="1:23">
      <c r="A13" s="1199" t="s">
        <v>467</v>
      </c>
      <c r="B13" s="1200" t="s">
        <v>641</v>
      </c>
      <c r="C13" s="1853" t="s">
        <v>521</v>
      </c>
      <c r="D13" s="1854">
        <v>17</v>
      </c>
      <c r="E13" s="1264">
        <v>21</v>
      </c>
      <c r="F13" s="1264">
        <v>23</v>
      </c>
      <c r="G13" s="1196">
        <v>32</v>
      </c>
      <c r="H13" s="1196">
        <v>33</v>
      </c>
      <c r="I13" s="1196">
        <v>20</v>
      </c>
      <c r="J13" s="1859">
        <v>57</v>
      </c>
      <c r="K13" s="1190">
        <v>61</v>
      </c>
      <c r="L13" s="1196" t="s">
        <v>460</v>
      </c>
      <c r="M13" s="1860" t="s">
        <v>460</v>
      </c>
      <c r="N13" s="1203">
        <v>75</v>
      </c>
      <c r="O13" s="1861">
        <f t="shared" si="0"/>
        <v>61</v>
      </c>
      <c r="P13" s="1862"/>
      <c r="Q13" s="1861"/>
      <c r="R13" s="1196" t="s">
        <v>460</v>
      </c>
      <c r="S13" s="1197" t="s">
        <v>460</v>
      </c>
      <c r="T13" s="1841"/>
      <c r="U13" s="1863">
        <v>61</v>
      </c>
      <c r="V13" s="1187"/>
      <c r="W13" s="1187"/>
    </row>
    <row r="14" spans="1:23">
      <c r="A14" s="1199" t="s">
        <v>468</v>
      </c>
      <c r="B14" s="1200" t="s">
        <v>642</v>
      </c>
      <c r="C14" s="1853" t="s">
        <v>460</v>
      </c>
      <c r="D14" s="1854">
        <v>277</v>
      </c>
      <c r="E14" s="1264">
        <v>397</v>
      </c>
      <c r="F14" s="1264">
        <v>476</v>
      </c>
      <c r="G14" s="1196">
        <v>459</v>
      </c>
      <c r="H14" s="1196">
        <v>467</v>
      </c>
      <c r="I14" s="1196">
        <v>527</v>
      </c>
      <c r="J14" s="1859">
        <v>505</v>
      </c>
      <c r="K14" s="1190">
        <v>485</v>
      </c>
      <c r="L14" s="1196" t="s">
        <v>460</v>
      </c>
      <c r="M14" s="1860" t="s">
        <v>460</v>
      </c>
      <c r="N14" s="1203">
        <v>1008</v>
      </c>
      <c r="O14" s="1861">
        <f t="shared" si="0"/>
        <v>773</v>
      </c>
      <c r="P14" s="1862"/>
      <c r="Q14" s="1861"/>
      <c r="R14" s="1196" t="s">
        <v>460</v>
      </c>
      <c r="S14" s="1197" t="s">
        <v>460</v>
      </c>
      <c r="T14" s="1841"/>
      <c r="U14" s="1863">
        <v>773</v>
      </c>
      <c r="V14" s="1187"/>
      <c r="W14" s="1187"/>
    </row>
    <row r="15" spans="1:23" ht="13.5" thickBot="1">
      <c r="A15" s="1149" t="s">
        <v>469</v>
      </c>
      <c r="B15" s="1207" t="s">
        <v>643</v>
      </c>
      <c r="C15" s="1864" t="s">
        <v>524</v>
      </c>
      <c r="D15" s="1865">
        <v>586</v>
      </c>
      <c r="E15" s="1303">
        <v>530</v>
      </c>
      <c r="F15" s="1303">
        <v>649</v>
      </c>
      <c r="G15" s="1162">
        <v>628</v>
      </c>
      <c r="H15" s="1162">
        <v>836</v>
      </c>
      <c r="I15" s="1162">
        <v>604</v>
      </c>
      <c r="J15" s="1866">
        <v>577</v>
      </c>
      <c r="K15" s="1213">
        <v>672</v>
      </c>
      <c r="L15" s="1214" t="s">
        <v>460</v>
      </c>
      <c r="M15" s="1867" t="s">
        <v>460</v>
      </c>
      <c r="N15" s="1216">
        <v>1216</v>
      </c>
      <c r="O15" s="1851">
        <f t="shared" si="0"/>
        <v>1357</v>
      </c>
      <c r="P15" s="1862"/>
      <c r="Q15" s="1861"/>
      <c r="R15" s="1162" t="s">
        <v>460</v>
      </c>
      <c r="S15" s="1163" t="s">
        <v>460</v>
      </c>
      <c r="T15" s="1841"/>
      <c r="U15" s="1868">
        <v>1357</v>
      </c>
      <c r="V15" s="1211"/>
      <c r="W15" s="1211"/>
    </row>
    <row r="16" spans="1:23" ht="15.75" thickBot="1">
      <c r="A16" s="1220" t="s">
        <v>525</v>
      </c>
      <c r="B16" s="1221"/>
      <c r="C16" s="1869"/>
      <c r="D16" s="1223">
        <v>946</v>
      </c>
      <c r="E16" s="1224">
        <v>1109</v>
      </c>
      <c r="F16" s="1224">
        <f>F11-F12+F13+F14+F15</f>
        <v>1247</v>
      </c>
      <c r="G16" s="1224">
        <f>G11-G12+G13+G14+G15</f>
        <v>1189</v>
      </c>
      <c r="H16" s="1234">
        <f>H11-H12+H13+H14+H15</f>
        <v>1380</v>
      </c>
      <c r="I16" s="1234">
        <f>I11-I12+I13+I14+I15</f>
        <v>1195</v>
      </c>
      <c r="J16" s="1870">
        <v>1183</v>
      </c>
      <c r="K16" s="1227">
        <f>K11-K12+K13+K14+K15</f>
        <v>1370</v>
      </c>
      <c r="L16" s="1225" t="s">
        <v>460</v>
      </c>
      <c r="M16" s="1871" t="s">
        <v>460</v>
      </c>
      <c r="N16" s="1872">
        <f>N11-N12+N13+N14+N15</f>
        <v>2451</v>
      </c>
      <c r="O16" s="1873">
        <f>O11-O12+O13+O14+O15</f>
        <v>2343</v>
      </c>
      <c r="P16" s="1874"/>
      <c r="Q16" s="1872"/>
      <c r="R16" s="1225" t="s">
        <v>460</v>
      </c>
      <c r="S16" s="1232" t="s">
        <v>460</v>
      </c>
      <c r="T16" s="1841"/>
      <c r="U16" s="1233">
        <f>U11-U12+U13+U14+U15</f>
        <v>2343</v>
      </c>
      <c r="V16" s="1234">
        <f>V11-V12+V13+V14+V15</f>
        <v>0</v>
      </c>
      <c r="W16" s="1234">
        <f>W11-W12+W13+W14+W15</f>
        <v>0</v>
      </c>
    </row>
    <row r="17" spans="1:23">
      <c r="A17" s="1149" t="s">
        <v>526</v>
      </c>
      <c r="B17" s="1183" t="s">
        <v>527</v>
      </c>
      <c r="C17" s="1864">
        <v>401</v>
      </c>
      <c r="D17" s="1865">
        <v>60</v>
      </c>
      <c r="E17" s="1303">
        <v>154</v>
      </c>
      <c r="F17" s="1303">
        <v>113</v>
      </c>
      <c r="G17" s="1211">
        <v>84</v>
      </c>
      <c r="H17" s="1162">
        <v>59</v>
      </c>
      <c r="I17" s="1162">
        <v>59</v>
      </c>
      <c r="J17" s="1866">
        <v>59</v>
      </c>
      <c r="K17" s="1213">
        <v>166</v>
      </c>
      <c r="L17" s="1188" t="s">
        <v>460</v>
      </c>
      <c r="M17" s="1875" t="s">
        <v>460</v>
      </c>
      <c r="N17" s="1216">
        <v>166</v>
      </c>
      <c r="O17" s="1840">
        <f t="shared" si="0"/>
        <v>166</v>
      </c>
      <c r="P17" s="1862"/>
      <c r="Q17" s="1861"/>
      <c r="R17" s="1162" t="s">
        <v>460</v>
      </c>
      <c r="S17" s="1163" t="s">
        <v>460</v>
      </c>
      <c r="T17" s="1841"/>
      <c r="U17" s="1876">
        <v>166</v>
      </c>
      <c r="V17" s="1211"/>
      <c r="W17" s="1211"/>
    </row>
    <row r="18" spans="1:23">
      <c r="A18" s="1199" t="s">
        <v>528</v>
      </c>
      <c r="B18" s="1200" t="s">
        <v>529</v>
      </c>
      <c r="C18" s="1853" t="s">
        <v>530</v>
      </c>
      <c r="D18" s="1854">
        <v>364</v>
      </c>
      <c r="E18" s="1264">
        <v>213</v>
      </c>
      <c r="F18" s="1264">
        <v>352</v>
      </c>
      <c r="G18" s="1187">
        <v>246</v>
      </c>
      <c r="H18" s="1196">
        <v>236</v>
      </c>
      <c r="I18" s="1196">
        <v>223</v>
      </c>
      <c r="J18" s="1859">
        <v>348</v>
      </c>
      <c r="K18" s="1190">
        <v>175</v>
      </c>
      <c r="L18" s="1187" t="s">
        <v>460</v>
      </c>
      <c r="M18" s="1877" t="s">
        <v>460</v>
      </c>
      <c r="N18" s="1203">
        <v>176</v>
      </c>
      <c r="O18" s="1861">
        <f t="shared" si="0"/>
        <v>338</v>
      </c>
      <c r="P18" s="1862"/>
      <c r="Q18" s="1861"/>
      <c r="R18" s="1196" t="s">
        <v>460</v>
      </c>
      <c r="S18" s="1197" t="s">
        <v>460</v>
      </c>
      <c r="T18" s="1841"/>
      <c r="U18" s="1863">
        <v>338</v>
      </c>
      <c r="V18" s="1187"/>
      <c r="W18" s="1187"/>
    </row>
    <row r="19" spans="1:23">
      <c r="A19" s="1199" t="s">
        <v>473</v>
      </c>
      <c r="B19" s="1200" t="s">
        <v>644</v>
      </c>
      <c r="C19" s="1853" t="s">
        <v>460</v>
      </c>
      <c r="D19" s="1854">
        <v>0</v>
      </c>
      <c r="E19" s="1264">
        <v>0</v>
      </c>
      <c r="F19" s="1264">
        <v>0</v>
      </c>
      <c r="G19" s="1187">
        <v>0</v>
      </c>
      <c r="H19" s="1196">
        <v>0</v>
      </c>
      <c r="I19" s="1196">
        <v>0</v>
      </c>
      <c r="J19" s="1859">
        <v>0</v>
      </c>
      <c r="K19" s="1190">
        <v>0</v>
      </c>
      <c r="L19" s="1187" t="s">
        <v>460</v>
      </c>
      <c r="M19" s="1877" t="s">
        <v>460</v>
      </c>
      <c r="N19" s="1203">
        <v>0</v>
      </c>
      <c r="O19" s="1861">
        <f t="shared" si="0"/>
        <v>0</v>
      </c>
      <c r="P19" s="1862"/>
      <c r="Q19" s="1861"/>
      <c r="R19" s="1196" t="s">
        <v>460</v>
      </c>
      <c r="S19" s="1197" t="s">
        <v>460</v>
      </c>
      <c r="T19" s="1841"/>
      <c r="U19" s="1863">
        <v>0</v>
      </c>
      <c r="V19" s="1187"/>
      <c r="W19" s="1187"/>
    </row>
    <row r="20" spans="1:23">
      <c r="A20" s="1199" t="s">
        <v>474</v>
      </c>
      <c r="B20" s="1200" t="s">
        <v>531</v>
      </c>
      <c r="C20" s="1853" t="s">
        <v>460</v>
      </c>
      <c r="D20" s="1854">
        <v>195</v>
      </c>
      <c r="E20" s="1264">
        <v>249</v>
      </c>
      <c r="F20" s="1264">
        <v>742</v>
      </c>
      <c r="G20" s="1187">
        <v>745</v>
      </c>
      <c r="H20" s="1196">
        <v>984</v>
      </c>
      <c r="I20" s="1196">
        <v>804</v>
      </c>
      <c r="J20" s="1859">
        <v>773</v>
      </c>
      <c r="K20" s="1190">
        <v>884</v>
      </c>
      <c r="L20" s="1187" t="s">
        <v>460</v>
      </c>
      <c r="M20" s="1877" t="s">
        <v>460</v>
      </c>
      <c r="N20" s="1203">
        <v>1812</v>
      </c>
      <c r="O20" s="1861">
        <f t="shared" si="0"/>
        <v>1735</v>
      </c>
      <c r="P20" s="1862"/>
      <c r="Q20" s="1861"/>
      <c r="R20" s="1196" t="s">
        <v>460</v>
      </c>
      <c r="S20" s="1197" t="s">
        <v>460</v>
      </c>
      <c r="T20" s="1841"/>
      <c r="U20" s="1863">
        <v>1735</v>
      </c>
      <c r="V20" s="1187"/>
      <c r="W20" s="1187"/>
    </row>
    <row r="21" spans="1:23" ht="13.5" thickBot="1">
      <c r="A21" s="1167" t="s">
        <v>533</v>
      </c>
      <c r="B21" s="1236"/>
      <c r="C21" s="1878" t="s">
        <v>460</v>
      </c>
      <c r="D21" s="1854">
        <v>0</v>
      </c>
      <c r="E21" s="1264">
        <v>0</v>
      </c>
      <c r="F21" s="1264">
        <v>0</v>
      </c>
      <c r="G21" s="1238">
        <v>0</v>
      </c>
      <c r="H21" s="1214">
        <v>0</v>
      </c>
      <c r="I21" s="1214">
        <v>0</v>
      </c>
      <c r="J21" s="1879">
        <v>0</v>
      </c>
      <c r="K21" s="1880">
        <v>0</v>
      </c>
      <c r="L21" s="1881" t="s">
        <v>460</v>
      </c>
      <c r="M21" s="1882" t="s">
        <v>460</v>
      </c>
      <c r="N21" s="1242">
        <v>0</v>
      </c>
      <c r="O21" s="1851">
        <f t="shared" si="0"/>
        <v>0</v>
      </c>
      <c r="P21" s="1883"/>
      <c r="Q21" s="1884"/>
      <c r="R21" s="1214" t="s">
        <v>460</v>
      </c>
      <c r="S21" s="1243" t="s">
        <v>460</v>
      </c>
      <c r="T21" s="1841"/>
      <c r="U21" s="1885">
        <v>0</v>
      </c>
      <c r="V21" s="1238"/>
      <c r="W21" s="1238"/>
    </row>
    <row r="22" spans="1:23" ht="15">
      <c r="A22" s="1245" t="s">
        <v>476</v>
      </c>
      <c r="B22" s="1183" t="s">
        <v>535</v>
      </c>
      <c r="C22" s="1886" t="s">
        <v>460</v>
      </c>
      <c r="D22" s="1887">
        <v>3705</v>
      </c>
      <c r="E22" s="1249">
        <v>3925</v>
      </c>
      <c r="F22" s="1249">
        <v>4006</v>
      </c>
      <c r="G22" s="1251">
        <v>3942</v>
      </c>
      <c r="H22" s="1251">
        <v>4360</v>
      </c>
      <c r="I22" s="1292">
        <v>4443</v>
      </c>
      <c r="J22" s="1293">
        <v>4493</v>
      </c>
      <c r="K22" s="1254">
        <v>4537</v>
      </c>
      <c r="L22" s="1255">
        <f>L35</f>
        <v>4825</v>
      </c>
      <c r="M22" s="1888">
        <f>M35</f>
        <v>4825</v>
      </c>
      <c r="N22" s="1257">
        <v>1170</v>
      </c>
      <c r="O22" s="1840">
        <f>U22-N22</f>
        <v>1477</v>
      </c>
      <c r="P22" s="1889"/>
      <c r="Q22" s="1889"/>
      <c r="R22" s="1260">
        <f>SUM(N22:Q22)</f>
        <v>2647</v>
      </c>
      <c r="S22" s="1333">
        <f>(R22/M22)*100</f>
        <v>54.860103626943001</v>
      </c>
      <c r="T22" s="1841"/>
      <c r="U22" s="1858">
        <v>2647</v>
      </c>
      <c r="V22" s="1262"/>
      <c r="W22" s="1251"/>
    </row>
    <row r="23" spans="1:23" ht="15">
      <c r="A23" s="1199" t="s">
        <v>477</v>
      </c>
      <c r="B23" s="1200" t="s">
        <v>536</v>
      </c>
      <c r="C23" s="1890" t="s">
        <v>460</v>
      </c>
      <c r="D23" s="1854"/>
      <c r="E23" s="1264">
        <v>0</v>
      </c>
      <c r="F23" s="1264">
        <v>0</v>
      </c>
      <c r="G23" s="1266"/>
      <c r="H23" s="1266">
        <v>0</v>
      </c>
      <c r="I23" s="1266"/>
      <c r="J23" s="1265">
        <v>0</v>
      </c>
      <c r="K23" s="1269">
        <v>0</v>
      </c>
      <c r="L23" s="1270"/>
      <c r="M23" s="1891"/>
      <c r="N23" s="1272"/>
      <c r="O23" s="1861">
        <f t="shared" ref="O23:O40" si="1">U23-N23</f>
        <v>0</v>
      </c>
      <c r="P23" s="1892"/>
      <c r="Q23" s="1892"/>
      <c r="R23" s="1275">
        <f t="shared" ref="R23:R45" si="2">SUM(N23:Q23)</f>
        <v>0</v>
      </c>
      <c r="S23" s="1893" t="e">
        <f t="shared" ref="S23:S45" si="3">(R23/M23)*100</f>
        <v>#DIV/0!</v>
      </c>
      <c r="T23" s="1841"/>
      <c r="U23" s="1863">
        <v>0</v>
      </c>
      <c r="V23" s="1267"/>
      <c r="W23" s="1266"/>
    </row>
    <row r="24" spans="1:23" ht="15.75" thickBot="1">
      <c r="A24" s="1167" t="s">
        <v>478</v>
      </c>
      <c r="B24" s="1236" t="s">
        <v>536</v>
      </c>
      <c r="C24" s="1894">
        <v>672</v>
      </c>
      <c r="D24" s="1895">
        <v>1145</v>
      </c>
      <c r="E24" s="1279">
        <v>1350</v>
      </c>
      <c r="F24" s="1279">
        <v>1190</v>
      </c>
      <c r="G24" s="1281">
        <v>1100</v>
      </c>
      <c r="H24" s="1281">
        <v>1300</v>
      </c>
      <c r="I24" s="1281">
        <v>1400</v>
      </c>
      <c r="J24" s="1280">
        <v>1300</v>
      </c>
      <c r="K24" s="1284">
        <v>1100</v>
      </c>
      <c r="L24" s="1285">
        <f>SUM(L25:L29)</f>
        <v>1100</v>
      </c>
      <c r="M24" s="1896">
        <f>SUM(M25:M29)</f>
        <v>1100</v>
      </c>
      <c r="N24" s="1287">
        <v>270</v>
      </c>
      <c r="O24" s="1851">
        <f t="shared" si="1"/>
        <v>270</v>
      </c>
      <c r="P24" s="1897"/>
      <c r="Q24" s="1897"/>
      <c r="R24" s="1291">
        <f t="shared" si="2"/>
        <v>540</v>
      </c>
      <c r="S24" s="1898">
        <f t="shared" si="3"/>
        <v>49.090909090909093</v>
      </c>
      <c r="T24" s="1841"/>
      <c r="U24" s="1868">
        <v>540</v>
      </c>
      <c r="V24" s="1282"/>
      <c r="W24" s="1281"/>
    </row>
    <row r="25" spans="1:23" ht="15">
      <c r="A25" s="1182" t="s">
        <v>479</v>
      </c>
      <c r="B25" s="1899" t="s">
        <v>645</v>
      </c>
      <c r="C25" s="1886">
        <v>501</v>
      </c>
      <c r="D25" s="1854">
        <v>503</v>
      </c>
      <c r="E25" s="1264">
        <v>881</v>
      </c>
      <c r="F25" s="1264">
        <v>732</v>
      </c>
      <c r="G25" s="1292">
        <v>548</v>
      </c>
      <c r="H25" s="1292">
        <v>746</v>
      </c>
      <c r="I25" s="1292">
        <v>1061</v>
      </c>
      <c r="J25" s="1293">
        <v>812</v>
      </c>
      <c r="K25" s="1294">
        <v>655</v>
      </c>
      <c r="L25" s="1255">
        <v>250</v>
      </c>
      <c r="M25" s="1900">
        <v>250</v>
      </c>
      <c r="N25" s="1296">
        <v>138</v>
      </c>
      <c r="O25" s="1840">
        <f t="shared" si="1"/>
        <v>254</v>
      </c>
      <c r="P25" s="1889"/>
      <c r="Q25" s="1889"/>
      <c r="R25" s="1901">
        <f t="shared" si="2"/>
        <v>392</v>
      </c>
      <c r="S25" s="1902">
        <f t="shared" si="3"/>
        <v>156.80000000000001</v>
      </c>
      <c r="T25" s="1841"/>
      <c r="U25" s="1876">
        <v>392</v>
      </c>
      <c r="V25" s="1252"/>
      <c r="W25" s="1292"/>
    </row>
    <row r="26" spans="1:23" ht="15">
      <c r="A26" s="1199" t="s">
        <v>480</v>
      </c>
      <c r="B26" s="1903" t="s">
        <v>646</v>
      </c>
      <c r="C26" s="1890">
        <v>502</v>
      </c>
      <c r="D26" s="1854">
        <v>357</v>
      </c>
      <c r="E26" s="1264">
        <v>361</v>
      </c>
      <c r="F26" s="1264">
        <v>412</v>
      </c>
      <c r="G26" s="1266">
        <v>444</v>
      </c>
      <c r="H26" s="1266">
        <v>405</v>
      </c>
      <c r="I26" s="1266">
        <v>387</v>
      </c>
      <c r="J26" s="1265">
        <v>267</v>
      </c>
      <c r="K26" s="1269">
        <v>257</v>
      </c>
      <c r="L26" s="1270">
        <v>450</v>
      </c>
      <c r="M26" s="1904">
        <v>450</v>
      </c>
      <c r="N26" s="1272">
        <v>13</v>
      </c>
      <c r="O26" s="1861">
        <f t="shared" si="1"/>
        <v>69</v>
      </c>
      <c r="P26" s="1892"/>
      <c r="Q26" s="1892"/>
      <c r="R26" s="1275">
        <f t="shared" si="2"/>
        <v>82</v>
      </c>
      <c r="S26" s="1893">
        <f t="shared" si="3"/>
        <v>18.222222222222221</v>
      </c>
      <c r="T26" s="1841"/>
      <c r="U26" s="1863">
        <v>82</v>
      </c>
      <c r="V26" s="1267"/>
      <c r="W26" s="1266"/>
    </row>
    <row r="27" spans="1:23" ht="15">
      <c r="A27" s="1199" t="s">
        <v>481</v>
      </c>
      <c r="B27" s="1903" t="s">
        <v>647</v>
      </c>
      <c r="C27" s="1890">
        <v>504</v>
      </c>
      <c r="D27" s="1854">
        <v>0</v>
      </c>
      <c r="E27" s="1264">
        <v>0</v>
      </c>
      <c r="F27" s="1264">
        <v>0</v>
      </c>
      <c r="G27" s="1266">
        <v>0</v>
      </c>
      <c r="H27" s="1266">
        <v>0</v>
      </c>
      <c r="I27" s="1266"/>
      <c r="J27" s="1265">
        <v>0</v>
      </c>
      <c r="K27" s="1269">
        <v>0</v>
      </c>
      <c r="L27" s="1270"/>
      <c r="M27" s="1904"/>
      <c r="N27" s="1272">
        <v>0</v>
      </c>
      <c r="O27" s="1861">
        <f t="shared" si="1"/>
        <v>0</v>
      </c>
      <c r="P27" s="1892"/>
      <c r="Q27" s="1892"/>
      <c r="R27" s="1905">
        <f t="shared" si="2"/>
        <v>0</v>
      </c>
      <c r="S27" s="1906" t="e">
        <f t="shared" si="3"/>
        <v>#DIV/0!</v>
      </c>
      <c r="T27" s="1841"/>
      <c r="U27" s="1863">
        <v>0</v>
      </c>
      <c r="V27" s="1267"/>
      <c r="W27" s="1266"/>
    </row>
    <row r="28" spans="1:23" ht="15">
      <c r="A28" s="1199" t="s">
        <v>483</v>
      </c>
      <c r="B28" s="1903" t="s">
        <v>648</v>
      </c>
      <c r="C28" s="1890">
        <v>511</v>
      </c>
      <c r="D28" s="1854">
        <v>307</v>
      </c>
      <c r="E28" s="1264">
        <v>518</v>
      </c>
      <c r="F28" s="1264">
        <v>234</v>
      </c>
      <c r="G28" s="1266">
        <v>217</v>
      </c>
      <c r="H28" s="1266">
        <v>470</v>
      </c>
      <c r="I28" s="1266">
        <v>254</v>
      </c>
      <c r="J28" s="1265">
        <v>471</v>
      </c>
      <c r="K28" s="1269">
        <v>264</v>
      </c>
      <c r="L28" s="1270">
        <v>200</v>
      </c>
      <c r="M28" s="1904">
        <v>200</v>
      </c>
      <c r="N28" s="1272">
        <v>21</v>
      </c>
      <c r="O28" s="1861">
        <f t="shared" si="1"/>
        <v>343</v>
      </c>
      <c r="P28" s="1892"/>
      <c r="Q28" s="1892"/>
      <c r="R28" s="1275">
        <f t="shared" si="2"/>
        <v>364</v>
      </c>
      <c r="S28" s="1893">
        <f t="shared" si="3"/>
        <v>182</v>
      </c>
      <c r="T28" s="1841"/>
      <c r="U28" s="1863">
        <v>364</v>
      </c>
      <c r="V28" s="1267"/>
      <c r="W28" s="1266"/>
    </row>
    <row r="29" spans="1:23" ht="15">
      <c r="A29" s="1199" t="s">
        <v>484</v>
      </c>
      <c r="B29" s="1903" t="s">
        <v>649</v>
      </c>
      <c r="C29" s="1890">
        <v>518</v>
      </c>
      <c r="D29" s="1854">
        <v>286</v>
      </c>
      <c r="E29" s="1264">
        <v>217</v>
      </c>
      <c r="F29" s="1264">
        <v>278</v>
      </c>
      <c r="G29" s="1266">
        <v>259</v>
      </c>
      <c r="H29" s="1266">
        <v>268</v>
      </c>
      <c r="I29" s="1266">
        <v>269</v>
      </c>
      <c r="J29" s="1265">
        <v>367</v>
      </c>
      <c r="K29" s="1269">
        <v>337</v>
      </c>
      <c r="L29" s="1270">
        <v>200</v>
      </c>
      <c r="M29" s="1904">
        <v>200</v>
      </c>
      <c r="N29" s="1272">
        <v>91</v>
      </c>
      <c r="O29" s="1861">
        <f t="shared" si="1"/>
        <v>107</v>
      </c>
      <c r="P29" s="1892"/>
      <c r="Q29" s="1892"/>
      <c r="R29" s="1275">
        <f t="shared" si="2"/>
        <v>198</v>
      </c>
      <c r="S29" s="1893">
        <f t="shared" si="3"/>
        <v>99</v>
      </c>
      <c r="T29" s="1841"/>
      <c r="U29" s="1863">
        <v>198</v>
      </c>
      <c r="V29" s="1267"/>
      <c r="W29" s="1266"/>
    </row>
    <row r="30" spans="1:23" ht="15">
      <c r="A30" s="1199" t="s">
        <v>485</v>
      </c>
      <c r="B30" s="1907" t="s">
        <v>651</v>
      </c>
      <c r="C30" s="1890">
        <v>521</v>
      </c>
      <c r="D30" s="1854">
        <v>1901</v>
      </c>
      <c r="E30" s="1264">
        <v>1921</v>
      </c>
      <c r="F30" s="1264">
        <v>2177</v>
      </c>
      <c r="G30" s="1266">
        <v>2180</v>
      </c>
      <c r="H30" s="1266">
        <v>2306</v>
      </c>
      <c r="I30" s="1266">
        <v>2326</v>
      </c>
      <c r="J30" s="1265">
        <v>2401</v>
      </c>
      <c r="K30" s="1269">
        <v>2672</v>
      </c>
      <c r="L30" s="1270">
        <v>2719</v>
      </c>
      <c r="M30" s="1904">
        <v>2719</v>
      </c>
      <c r="N30" s="1272">
        <v>678</v>
      </c>
      <c r="O30" s="1861">
        <f t="shared" si="1"/>
        <v>707</v>
      </c>
      <c r="P30" s="1892"/>
      <c r="Q30" s="1892"/>
      <c r="R30" s="1275">
        <f t="shared" si="2"/>
        <v>1385</v>
      </c>
      <c r="S30" s="1893">
        <f t="shared" si="3"/>
        <v>50.937844795880835</v>
      </c>
      <c r="T30" s="1841"/>
      <c r="U30" s="1863">
        <v>1385</v>
      </c>
      <c r="V30" s="1267"/>
      <c r="W30" s="1266"/>
    </row>
    <row r="31" spans="1:23" ht="15">
      <c r="A31" s="1199" t="s">
        <v>543</v>
      </c>
      <c r="B31" s="1907" t="s">
        <v>652</v>
      </c>
      <c r="C31" s="1890" t="s">
        <v>545</v>
      </c>
      <c r="D31" s="1854">
        <v>674</v>
      </c>
      <c r="E31" s="1264">
        <v>689</v>
      </c>
      <c r="F31" s="1264">
        <v>772</v>
      </c>
      <c r="G31" s="1266">
        <v>770</v>
      </c>
      <c r="H31" s="1266">
        <v>805</v>
      </c>
      <c r="I31" s="1266">
        <v>819</v>
      </c>
      <c r="J31" s="1265">
        <v>853</v>
      </c>
      <c r="K31" s="1269">
        <v>928</v>
      </c>
      <c r="L31" s="1270">
        <v>966</v>
      </c>
      <c r="M31" s="1904">
        <v>966</v>
      </c>
      <c r="N31" s="1272">
        <v>244</v>
      </c>
      <c r="O31" s="1861">
        <f t="shared" si="1"/>
        <v>242</v>
      </c>
      <c r="P31" s="1892"/>
      <c r="Q31" s="1892"/>
      <c r="R31" s="1275">
        <f t="shared" si="2"/>
        <v>486</v>
      </c>
      <c r="S31" s="1893">
        <f t="shared" si="3"/>
        <v>50.310559006211179</v>
      </c>
      <c r="T31" s="1841"/>
      <c r="U31" s="1863">
        <v>486</v>
      </c>
      <c r="V31" s="1267"/>
      <c r="W31" s="1266"/>
    </row>
    <row r="32" spans="1:23" ht="15">
      <c r="A32" s="1199" t="s">
        <v>488</v>
      </c>
      <c r="B32" s="1903" t="s">
        <v>653</v>
      </c>
      <c r="C32" s="1890">
        <v>557</v>
      </c>
      <c r="D32" s="1854">
        <v>0</v>
      </c>
      <c r="E32" s="1264">
        <v>0</v>
      </c>
      <c r="F32" s="1264">
        <v>0</v>
      </c>
      <c r="G32" s="1266">
        <v>0</v>
      </c>
      <c r="H32" s="1266">
        <v>0</v>
      </c>
      <c r="I32" s="1266">
        <v>0</v>
      </c>
      <c r="J32" s="1265">
        <v>0</v>
      </c>
      <c r="K32" s="1269">
        <v>0</v>
      </c>
      <c r="L32" s="1270"/>
      <c r="M32" s="1904"/>
      <c r="N32" s="1272">
        <v>0</v>
      </c>
      <c r="O32" s="1861">
        <f t="shared" si="1"/>
        <v>0</v>
      </c>
      <c r="P32" s="1892"/>
      <c r="Q32" s="1892"/>
      <c r="R32" s="1275">
        <f t="shared" si="2"/>
        <v>0</v>
      </c>
      <c r="S32" s="1893" t="e">
        <f t="shared" si="3"/>
        <v>#DIV/0!</v>
      </c>
      <c r="T32" s="1841"/>
      <c r="U32" s="1863">
        <v>0</v>
      </c>
      <c r="V32" s="1267"/>
      <c r="W32" s="1266"/>
    </row>
    <row r="33" spans="1:23" ht="15">
      <c r="A33" s="1199" t="s">
        <v>489</v>
      </c>
      <c r="B33" s="1903" t="s">
        <v>654</v>
      </c>
      <c r="C33" s="1890">
        <v>551</v>
      </c>
      <c r="D33" s="1854">
        <v>16</v>
      </c>
      <c r="E33" s="1264">
        <v>13</v>
      </c>
      <c r="F33" s="1264">
        <v>40</v>
      </c>
      <c r="G33" s="1266">
        <v>30</v>
      </c>
      <c r="H33" s="1266">
        <v>25</v>
      </c>
      <c r="I33" s="1266">
        <v>0</v>
      </c>
      <c r="J33" s="1265">
        <v>0</v>
      </c>
      <c r="K33" s="1269">
        <v>1</v>
      </c>
      <c r="L33" s="1270"/>
      <c r="M33" s="1904"/>
      <c r="N33" s="1272">
        <v>0</v>
      </c>
      <c r="O33" s="1861">
        <f t="shared" si="1"/>
        <v>0</v>
      </c>
      <c r="P33" s="1892"/>
      <c r="Q33" s="1892"/>
      <c r="R33" s="1275">
        <f t="shared" si="2"/>
        <v>0</v>
      </c>
      <c r="S33" s="1893" t="e">
        <f t="shared" si="3"/>
        <v>#DIV/0!</v>
      </c>
      <c r="T33" s="1841"/>
      <c r="U33" s="1863">
        <v>0</v>
      </c>
      <c r="V33" s="1267"/>
      <c r="W33" s="1266"/>
    </row>
    <row r="34" spans="1:23" ht="15.75" thickBot="1">
      <c r="A34" s="1149" t="s">
        <v>548</v>
      </c>
      <c r="B34" s="1908" t="s">
        <v>655</v>
      </c>
      <c r="C34" s="1909" t="s">
        <v>549</v>
      </c>
      <c r="D34" s="1865">
        <v>22</v>
      </c>
      <c r="E34" s="1303">
        <v>15</v>
      </c>
      <c r="F34" s="1303">
        <v>21</v>
      </c>
      <c r="G34" s="1304">
        <v>19</v>
      </c>
      <c r="H34" s="1304">
        <v>24</v>
      </c>
      <c r="I34" s="1304">
        <v>16</v>
      </c>
      <c r="J34" s="1305">
        <v>24</v>
      </c>
      <c r="K34" s="1306">
        <v>52</v>
      </c>
      <c r="L34" s="1307">
        <v>40</v>
      </c>
      <c r="M34" s="1910">
        <v>40</v>
      </c>
      <c r="N34" s="1309">
        <v>52</v>
      </c>
      <c r="O34" s="1851">
        <f t="shared" si="1"/>
        <v>55</v>
      </c>
      <c r="P34" s="1897"/>
      <c r="Q34" s="1892"/>
      <c r="R34" s="1291">
        <f t="shared" si="2"/>
        <v>107</v>
      </c>
      <c r="S34" s="1898">
        <f t="shared" si="3"/>
        <v>267.5</v>
      </c>
      <c r="T34" s="1841"/>
      <c r="U34" s="1885">
        <v>107</v>
      </c>
      <c r="V34" s="1311"/>
      <c r="W34" s="1304"/>
    </row>
    <row r="35" spans="1:23" ht="15.75" thickBot="1">
      <c r="A35" s="1312" t="s">
        <v>550</v>
      </c>
      <c r="B35" s="1911" t="s">
        <v>551</v>
      </c>
      <c r="C35" s="1912"/>
      <c r="D35" s="1223">
        <f t="shared" ref="D35:O35" si="4">SUM(D25:D34)</f>
        <v>4066</v>
      </c>
      <c r="E35" s="1224">
        <f t="shared" si="4"/>
        <v>4615</v>
      </c>
      <c r="F35" s="1224">
        <f t="shared" si="4"/>
        <v>4666</v>
      </c>
      <c r="G35" s="1224">
        <f t="shared" si="4"/>
        <v>4467</v>
      </c>
      <c r="H35" s="1224">
        <f>SUM(H25:H34)</f>
        <v>5049</v>
      </c>
      <c r="I35" s="1224">
        <f>SUM(I25:I34)</f>
        <v>5132</v>
      </c>
      <c r="J35" s="1315">
        <v>5195</v>
      </c>
      <c r="K35" s="1316">
        <f>SUM(K25:K34)</f>
        <v>5166</v>
      </c>
      <c r="L35" s="1317">
        <f t="shared" si="4"/>
        <v>4825</v>
      </c>
      <c r="M35" s="1913">
        <f t="shared" si="4"/>
        <v>4825</v>
      </c>
      <c r="N35" s="1914">
        <f t="shared" si="4"/>
        <v>1237</v>
      </c>
      <c r="O35" s="1915">
        <f t="shared" si="4"/>
        <v>1777</v>
      </c>
      <c r="P35" s="1916"/>
      <c r="Q35" s="1914"/>
      <c r="R35" s="1223">
        <f t="shared" si="2"/>
        <v>3014</v>
      </c>
      <c r="S35" s="1917">
        <f t="shared" si="3"/>
        <v>62.466321243523318</v>
      </c>
      <c r="T35" s="1841"/>
      <c r="U35" s="1320">
        <f>SUM(U25:U34)</f>
        <v>3014</v>
      </c>
      <c r="V35" s="1224">
        <f>SUM(V25:V34)</f>
        <v>0</v>
      </c>
      <c r="W35" s="1224">
        <f>SUM(W25:W34)</f>
        <v>0</v>
      </c>
    </row>
    <row r="36" spans="1:23" ht="15">
      <c r="A36" s="1182" t="s">
        <v>492</v>
      </c>
      <c r="B36" s="1899" t="s">
        <v>657</v>
      </c>
      <c r="C36" s="1886">
        <v>601</v>
      </c>
      <c r="D36" s="1918">
        <v>0</v>
      </c>
      <c r="E36" s="1323">
        <v>0</v>
      </c>
      <c r="F36" s="1323">
        <v>0</v>
      </c>
      <c r="G36" s="1292">
        <v>0</v>
      </c>
      <c r="H36" s="1292">
        <v>0</v>
      </c>
      <c r="I36" s="1292">
        <v>0</v>
      </c>
      <c r="J36" s="1293">
        <v>0</v>
      </c>
      <c r="K36" s="1294">
        <v>0</v>
      </c>
      <c r="L36" s="1255"/>
      <c r="M36" s="1919"/>
      <c r="N36" s="1257">
        <v>0</v>
      </c>
      <c r="O36" s="1840">
        <f t="shared" si="1"/>
        <v>0</v>
      </c>
      <c r="P36" s="1889"/>
      <c r="Q36" s="1889"/>
      <c r="R36" s="1260">
        <f t="shared" si="2"/>
        <v>0</v>
      </c>
      <c r="S36" s="1333" t="e">
        <f t="shared" si="3"/>
        <v>#DIV/0!</v>
      </c>
      <c r="T36" s="1841"/>
      <c r="U36" s="1876">
        <v>0</v>
      </c>
      <c r="V36" s="1252"/>
      <c r="W36" s="1292"/>
    </row>
    <row r="37" spans="1:23" ht="15">
      <c r="A37" s="1199" t="s">
        <v>493</v>
      </c>
      <c r="B37" s="1903" t="s">
        <v>658</v>
      </c>
      <c r="C37" s="1890">
        <v>602</v>
      </c>
      <c r="D37" s="1854">
        <v>454</v>
      </c>
      <c r="E37" s="1264">
        <v>476</v>
      </c>
      <c r="F37" s="1264">
        <v>626</v>
      </c>
      <c r="G37" s="1266">
        <v>616</v>
      </c>
      <c r="H37" s="1266">
        <v>634</v>
      </c>
      <c r="I37" s="1266">
        <v>684</v>
      </c>
      <c r="J37" s="1265">
        <v>650</v>
      </c>
      <c r="K37" s="1269">
        <v>681</v>
      </c>
      <c r="L37" s="1270"/>
      <c r="M37" s="1891"/>
      <c r="N37" s="1272">
        <v>196</v>
      </c>
      <c r="O37" s="1861">
        <f t="shared" si="1"/>
        <v>253</v>
      </c>
      <c r="P37" s="1892"/>
      <c r="Q37" s="1892"/>
      <c r="R37" s="1275">
        <f t="shared" si="2"/>
        <v>449</v>
      </c>
      <c r="S37" s="1893" t="e">
        <f t="shared" si="3"/>
        <v>#DIV/0!</v>
      </c>
      <c r="T37" s="1841"/>
      <c r="U37" s="1863">
        <v>449</v>
      </c>
      <c r="V37" s="1267"/>
      <c r="W37" s="1266"/>
    </row>
    <row r="38" spans="1:23" ht="15">
      <c r="A38" s="1199" t="s">
        <v>494</v>
      </c>
      <c r="B38" s="1903" t="s">
        <v>659</v>
      </c>
      <c r="C38" s="1890">
        <v>604</v>
      </c>
      <c r="D38" s="1854">
        <v>0</v>
      </c>
      <c r="E38" s="1264">
        <v>0</v>
      </c>
      <c r="F38" s="1264">
        <v>0</v>
      </c>
      <c r="G38" s="1266">
        <v>0</v>
      </c>
      <c r="H38" s="1266">
        <v>0</v>
      </c>
      <c r="I38" s="1266">
        <v>0</v>
      </c>
      <c r="J38" s="1265">
        <v>0</v>
      </c>
      <c r="K38" s="1269">
        <v>0</v>
      </c>
      <c r="L38" s="1270"/>
      <c r="M38" s="1891"/>
      <c r="N38" s="1272">
        <v>0</v>
      </c>
      <c r="O38" s="1861">
        <f t="shared" si="1"/>
        <v>0</v>
      </c>
      <c r="P38" s="1892"/>
      <c r="Q38" s="1892"/>
      <c r="R38" s="1275">
        <f t="shared" si="2"/>
        <v>0</v>
      </c>
      <c r="S38" s="1893" t="e">
        <f t="shared" si="3"/>
        <v>#DIV/0!</v>
      </c>
      <c r="T38" s="1841"/>
      <c r="U38" s="1863">
        <v>0</v>
      </c>
      <c r="V38" s="1267"/>
      <c r="W38" s="1266"/>
    </row>
    <row r="39" spans="1:23" ht="15">
      <c r="A39" s="1199" t="s">
        <v>495</v>
      </c>
      <c r="B39" s="1903" t="s">
        <v>660</v>
      </c>
      <c r="C39" s="1890" t="s">
        <v>556</v>
      </c>
      <c r="D39" s="1854">
        <v>3705</v>
      </c>
      <c r="E39" s="1264">
        <v>3925</v>
      </c>
      <c r="F39" s="1264">
        <v>4006</v>
      </c>
      <c r="G39" s="1266">
        <v>3942</v>
      </c>
      <c r="H39" s="1266">
        <v>4360</v>
      </c>
      <c r="I39" s="1266">
        <v>4443</v>
      </c>
      <c r="J39" s="1265">
        <v>4493</v>
      </c>
      <c r="K39" s="1269">
        <v>4537</v>
      </c>
      <c r="L39" s="1270">
        <v>4825</v>
      </c>
      <c r="M39" s="1891">
        <v>4825</v>
      </c>
      <c r="N39" s="1272">
        <v>1170</v>
      </c>
      <c r="O39" s="1861">
        <f t="shared" si="1"/>
        <v>1477</v>
      </c>
      <c r="P39" s="1892"/>
      <c r="Q39" s="1892"/>
      <c r="R39" s="1275">
        <f t="shared" si="2"/>
        <v>2647</v>
      </c>
      <c r="S39" s="1893">
        <f t="shared" si="3"/>
        <v>54.860103626943001</v>
      </c>
      <c r="T39" s="1841"/>
      <c r="U39" s="1863">
        <v>2647</v>
      </c>
      <c r="V39" s="1267"/>
      <c r="W39" s="1266"/>
    </row>
    <row r="40" spans="1:23" ht="15.75" thickBot="1">
      <c r="A40" s="1149" t="s">
        <v>496</v>
      </c>
      <c r="B40" s="1908" t="s">
        <v>655</v>
      </c>
      <c r="C40" s="1909" t="s">
        <v>557</v>
      </c>
      <c r="D40" s="1865">
        <v>100</v>
      </c>
      <c r="E40" s="1303">
        <v>323</v>
      </c>
      <c r="F40" s="1303">
        <v>74</v>
      </c>
      <c r="G40" s="1304">
        <v>23</v>
      </c>
      <c r="H40" s="1304">
        <v>156</v>
      </c>
      <c r="I40" s="1304">
        <v>115</v>
      </c>
      <c r="J40" s="1305">
        <v>55</v>
      </c>
      <c r="K40" s="1306">
        <v>93</v>
      </c>
      <c r="L40" s="1307"/>
      <c r="M40" s="1920"/>
      <c r="N40" s="1309">
        <v>22</v>
      </c>
      <c r="O40" s="1851">
        <f t="shared" si="1"/>
        <v>0</v>
      </c>
      <c r="P40" s="1897"/>
      <c r="Q40" s="1897"/>
      <c r="R40" s="1291">
        <f t="shared" si="2"/>
        <v>22</v>
      </c>
      <c r="S40" s="1898" t="e">
        <f t="shared" si="3"/>
        <v>#DIV/0!</v>
      </c>
      <c r="T40" s="1841"/>
      <c r="U40" s="1885">
        <v>22</v>
      </c>
      <c r="V40" s="1311"/>
      <c r="W40" s="1304"/>
    </row>
    <row r="41" spans="1:23" ht="15.75" thickBot="1">
      <c r="A41" s="1312" t="s">
        <v>497</v>
      </c>
      <c r="B41" s="1911" t="s">
        <v>558</v>
      </c>
      <c r="C41" s="1912" t="s">
        <v>460</v>
      </c>
      <c r="D41" s="1223">
        <f t="shared" ref="D41:N41" si="5">SUM(D36:D40)</f>
        <v>4259</v>
      </c>
      <c r="E41" s="1224">
        <f t="shared" si="5"/>
        <v>4724</v>
      </c>
      <c r="F41" s="1224">
        <f t="shared" si="5"/>
        <v>4706</v>
      </c>
      <c r="G41" s="1224">
        <f t="shared" si="5"/>
        <v>4581</v>
      </c>
      <c r="H41" s="1224">
        <f>SUM(H36:H40)</f>
        <v>5150</v>
      </c>
      <c r="I41" s="1224">
        <f>SUM(I36:I40)</f>
        <v>5242</v>
      </c>
      <c r="J41" s="1315">
        <v>5198</v>
      </c>
      <c r="K41" s="1316">
        <f>SUM(K36:K40)</f>
        <v>5311</v>
      </c>
      <c r="L41" s="1317">
        <f t="shared" si="5"/>
        <v>4825</v>
      </c>
      <c r="M41" s="1913">
        <f t="shared" si="5"/>
        <v>4825</v>
      </c>
      <c r="N41" s="1319">
        <f t="shared" si="5"/>
        <v>1388</v>
      </c>
      <c r="O41" s="1332">
        <f>SUM(O36:O40)</f>
        <v>1730</v>
      </c>
      <c r="P41" s="1319"/>
      <c r="Q41" s="1319"/>
      <c r="R41" s="1921">
        <f t="shared" si="2"/>
        <v>3118</v>
      </c>
      <c r="S41" s="1917">
        <f t="shared" si="3"/>
        <v>64.62176165803109</v>
      </c>
      <c r="T41" s="1841"/>
      <c r="U41" s="1320">
        <f>SUM(U36:U40)</f>
        <v>3118</v>
      </c>
      <c r="V41" s="1224">
        <f>SUM(V36:V40)</f>
        <v>0</v>
      </c>
      <c r="W41" s="1224">
        <f>SUM(W36:W40)</f>
        <v>0</v>
      </c>
    </row>
    <row r="42" spans="1:23" ht="6.75" customHeight="1" thickBot="1">
      <c r="A42" s="1149"/>
      <c r="B42" s="1922"/>
      <c r="C42" s="1923"/>
      <c r="D42" s="1865"/>
      <c r="E42" s="1303"/>
      <c r="F42" s="1303"/>
      <c r="G42" s="1223"/>
      <c r="H42" s="1223"/>
      <c r="I42" s="1223"/>
      <c r="J42" s="1335"/>
      <c r="K42" s="1924"/>
      <c r="L42" s="1337"/>
      <c r="M42" s="1925"/>
      <c r="N42" s="1926"/>
      <c r="O42" s="1926"/>
      <c r="P42" s="1926"/>
      <c r="Q42" s="1926"/>
      <c r="R42" s="1927"/>
      <c r="S42" s="1902"/>
      <c r="T42" s="1841"/>
      <c r="U42" s="1926"/>
      <c r="V42" s="1303"/>
      <c r="W42" s="1303"/>
    </row>
    <row r="43" spans="1:23" ht="15.75" thickBot="1">
      <c r="A43" s="1344" t="s">
        <v>498</v>
      </c>
      <c r="B43" s="1313" t="s">
        <v>536</v>
      </c>
      <c r="C43" s="1912" t="s">
        <v>460</v>
      </c>
      <c r="D43" s="1223">
        <f t="shared" ref="D43:N43" si="6">D41-D39</f>
        <v>554</v>
      </c>
      <c r="E43" s="1224">
        <f t="shared" si="6"/>
        <v>799</v>
      </c>
      <c r="F43" s="1224">
        <f t="shared" si="6"/>
        <v>700</v>
      </c>
      <c r="G43" s="1224">
        <f t="shared" si="6"/>
        <v>639</v>
      </c>
      <c r="H43" s="1224">
        <f>H41-H39</f>
        <v>790</v>
      </c>
      <c r="I43" s="1224">
        <f>I41-I39</f>
        <v>799</v>
      </c>
      <c r="J43" s="1315">
        <v>705</v>
      </c>
      <c r="K43" s="1316">
        <f>K41-K39</f>
        <v>774</v>
      </c>
      <c r="L43" s="1223">
        <f>L41-L39</f>
        <v>0</v>
      </c>
      <c r="M43" s="1928">
        <f t="shared" si="6"/>
        <v>0</v>
      </c>
      <c r="N43" s="1346">
        <f t="shared" si="6"/>
        <v>218</v>
      </c>
      <c r="O43" s="1346">
        <f>O41-O39</f>
        <v>253</v>
      </c>
      <c r="P43" s="1346"/>
      <c r="Q43" s="1346"/>
      <c r="R43" s="1927">
        <f t="shared" si="2"/>
        <v>471</v>
      </c>
      <c r="S43" s="1333" t="e">
        <f t="shared" si="3"/>
        <v>#DIV/0!</v>
      </c>
      <c r="T43" s="1841"/>
      <c r="U43" s="1320">
        <f>U41-U39</f>
        <v>471</v>
      </c>
      <c r="V43" s="1224">
        <f>V41-V39</f>
        <v>0</v>
      </c>
      <c r="W43" s="1224">
        <f>W41-W39</f>
        <v>0</v>
      </c>
    </row>
    <row r="44" spans="1:23" ht="15.75" thickBot="1">
      <c r="A44" s="1312" t="s">
        <v>499</v>
      </c>
      <c r="B44" s="1313" t="s">
        <v>559</v>
      </c>
      <c r="C44" s="1912" t="s">
        <v>460</v>
      </c>
      <c r="D44" s="1223">
        <f t="shared" ref="D44:N44" si="7">D41-D35</f>
        <v>193</v>
      </c>
      <c r="E44" s="1224">
        <f t="shared" si="7"/>
        <v>109</v>
      </c>
      <c r="F44" s="1224">
        <f t="shared" si="7"/>
        <v>40</v>
      </c>
      <c r="G44" s="1224">
        <f t="shared" si="7"/>
        <v>114</v>
      </c>
      <c r="H44" s="1224">
        <f>H41-H35</f>
        <v>101</v>
      </c>
      <c r="I44" s="1224">
        <f>I41-I35</f>
        <v>110</v>
      </c>
      <c r="J44" s="1315">
        <v>3</v>
      </c>
      <c r="K44" s="1316">
        <f>K41-K35</f>
        <v>145</v>
      </c>
      <c r="L44" s="1223">
        <f>L41-L35</f>
        <v>0</v>
      </c>
      <c r="M44" s="1928">
        <f t="shared" si="7"/>
        <v>0</v>
      </c>
      <c r="N44" s="1346">
        <f t="shared" si="7"/>
        <v>151</v>
      </c>
      <c r="O44" s="1346">
        <f>O41-O35</f>
        <v>-47</v>
      </c>
      <c r="P44" s="1346"/>
      <c r="Q44" s="1346"/>
      <c r="R44" s="1927">
        <f t="shared" si="2"/>
        <v>104</v>
      </c>
      <c r="S44" s="1333" t="e">
        <f t="shared" si="3"/>
        <v>#DIV/0!</v>
      </c>
      <c r="T44" s="1841"/>
      <c r="U44" s="1320">
        <f>U41-U35</f>
        <v>104</v>
      </c>
      <c r="V44" s="1224">
        <f>V41-V35</f>
        <v>0</v>
      </c>
      <c r="W44" s="1224">
        <f>W41-W35</f>
        <v>0</v>
      </c>
    </row>
    <row r="45" spans="1:23" ht="15.75" thickBot="1">
      <c r="A45" s="1349" t="s">
        <v>500</v>
      </c>
      <c r="B45" s="1350" t="s">
        <v>536</v>
      </c>
      <c r="C45" s="1929" t="s">
        <v>460</v>
      </c>
      <c r="D45" s="1223">
        <f t="shared" ref="D45:N45" si="8">D44-D39</f>
        <v>-3512</v>
      </c>
      <c r="E45" s="1224">
        <f t="shared" si="8"/>
        <v>-3816</v>
      </c>
      <c r="F45" s="1224">
        <f t="shared" si="8"/>
        <v>-3966</v>
      </c>
      <c r="G45" s="1224">
        <f t="shared" si="8"/>
        <v>-3828</v>
      </c>
      <c r="H45" s="1224">
        <f>H44-H39</f>
        <v>-4259</v>
      </c>
      <c r="I45" s="1224">
        <f>I44-I39</f>
        <v>-4333</v>
      </c>
      <c r="J45" s="1315">
        <v>-4490</v>
      </c>
      <c r="K45" s="1352">
        <f>K44-K39</f>
        <v>-4392</v>
      </c>
      <c r="L45" s="1223">
        <f t="shared" si="8"/>
        <v>-4825</v>
      </c>
      <c r="M45" s="1928">
        <f t="shared" si="8"/>
        <v>-4825</v>
      </c>
      <c r="N45" s="1346">
        <f t="shared" si="8"/>
        <v>-1019</v>
      </c>
      <c r="O45" s="1346">
        <f>O44-O39</f>
        <v>-1524</v>
      </c>
      <c r="P45" s="1346"/>
      <c r="Q45" s="1346"/>
      <c r="R45" s="1315">
        <f t="shared" si="2"/>
        <v>-2543</v>
      </c>
      <c r="S45" s="1917">
        <f t="shared" si="3"/>
        <v>52.704663212435236</v>
      </c>
      <c r="T45" s="1841"/>
      <c r="U45" s="1320">
        <f>U44-U39</f>
        <v>-2543</v>
      </c>
      <c r="V45" s="1224">
        <f>V44-V39</f>
        <v>0</v>
      </c>
      <c r="W45" s="1224">
        <f>W44-W39</f>
        <v>0</v>
      </c>
    </row>
    <row r="46" spans="1:23">
      <c r="A46" s="1930"/>
    </row>
    <row r="47" spans="1:23">
      <c r="A47" s="1930"/>
    </row>
    <row r="48" spans="1:23" ht="14.25">
      <c r="A48" s="1355" t="s">
        <v>661</v>
      </c>
      <c r="R48" s="1807"/>
      <c r="S48" s="1807"/>
      <c r="T48" s="1807"/>
      <c r="U48" s="1807"/>
      <c r="V48" s="1807"/>
      <c r="W48" s="1807"/>
    </row>
    <row r="49" spans="1:23" ht="14.25">
      <c r="A49" s="1355" t="s">
        <v>662</v>
      </c>
      <c r="R49" s="1807"/>
      <c r="S49" s="1807"/>
      <c r="T49" s="1807"/>
      <c r="U49" s="1807"/>
      <c r="V49" s="1807"/>
      <c r="W49" s="1807"/>
    </row>
    <row r="50" spans="1:23" ht="14.25">
      <c r="A50" s="1934" t="s">
        <v>663</v>
      </c>
      <c r="R50" s="1807"/>
      <c r="S50" s="1807"/>
      <c r="T50" s="1807"/>
      <c r="U50" s="1807"/>
      <c r="V50" s="1807"/>
      <c r="W50" s="1807"/>
    </row>
    <row r="51" spans="1:23" ht="14.25">
      <c r="A51" s="1358"/>
      <c r="R51" s="1807"/>
      <c r="S51" s="1807"/>
      <c r="T51" s="1807"/>
      <c r="U51" s="1807"/>
      <c r="V51" s="1807"/>
      <c r="W51" s="1807"/>
    </row>
    <row r="52" spans="1:23">
      <c r="A52" s="1354" t="s">
        <v>678</v>
      </c>
      <c r="R52" s="1807"/>
      <c r="S52" s="1807"/>
      <c r="T52" s="1807"/>
      <c r="U52" s="1807"/>
      <c r="V52" s="1807"/>
      <c r="W52" s="1807"/>
    </row>
    <row r="53" spans="1:23">
      <c r="A53" s="1930"/>
      <c r="R53" s="1807"/>
      <c r="S53" s="1807"/>
      <c r="T53" s="1807"/>
      <c r="U53" s="1807"/>
      <c r="V53" s="1807"/>
      <c r="W53" s="1807"/>
    </row>
    <row r="54" spans="1:23">
      <c r="A54" s="1930" t="s">
        <v>679</v>
      </c>
      <c r="R54" s="1807"/>
      <c r="S54" s="1807"/>
      <c r="T54" s="1807"/>
      <c r="U54" s="1807"/>
      <c r="V54" s="1807"/>
      <c r="W54" s="1807"/>
    </row>
    <row r="55" spans="1:23">
      <c r="A55" s="1930"/>
    </row>
    <row r="56" spans="1:23">
      <c r="A56" s="1807" t="s">
        <v>680</v>
      </c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6"/>
  <sheetViews>
    <sheetView workbookViewId="0">
      <selection activeCell="L54" sqref="L54"/>
    </sheetView>
  </sheetViews>
  <sheetFormatPr defaultRowHeight="12.75"/>
  <cols>
    <col min="1" max="1" width="37.7109375" style="1807" customWidth="1"/>
    <col min="2" max="2" width="9.140625" style="1807" hidden="1" customWidth="1"/>
    <col min="3" max="3" width="9.140625" style="1931" customWidth="1"/>
    <col min="4" max="6" width="9.140625" style="1807" hidden="1" customWidth="1"/>
    <col min="7" max="11" width="9.140625" style="1932" hidden="1" customWidth="1"/>
    <col min="12" max="12" width="11.5703125" style="1932" customWidth="1"/>
    <col min="13" max="13" width="11.42578125" style="1811" customWidth="1"/>
    <col min="14" max="14" width="9.85546875" style="1932" customWidth="1"/>
    <col min="15" max="15" width="9.140625" style="1932" customWidth="1"/>
    <col min="16" max="16" width="9.28515625" style="1932" customWidth="1"/>
    <col min="17" max="17" width="9.140625" style="1932" customWidth="1"/>
    <col min="18" max="18" width="12" style="1932" customWidth="1"/>
    <col min="19" max="19" width="9.140625" style="1933" customWidth="1"/>
    <col min="20" max="20" width="3.42578125" style="1932" customWidth="1"/>
    <col min="21" max="21" width="12.5703125" style="1932" customWidth="1"/>
    <col min="22" max="22" width="11.85546875" style="1932" customWidth="1"/>
    <col min="23" max="23" width="12" style="1932" customWidth="1"/>
    <col min="24" max="16384" width="9.140625" style="1807"/>
  </cols>
  <sheetData>
    <row r="1" spans="1:23" s="440" customFormat="1" ht="15.75">
      <c r="A1" s="1935" t="s">
        <v>624</v>
      </c>
      <c r="B1" s="1935"/>
      <c r="C1" s="1935"/>
      <c r="D1" s="1935"/>
      <c r="E1" s="1935"/>
      <c r="F1" s="1935"/>
      <c r="G1" s="1935"/>
      <c r="H1" s="1935"/>
      <c r="I1" s="1935"/>
      <c r="J1" s="1935"/>
      <c r="K1" s="1935"/>
      <c r="L1" s="1935"/>
      <c r="M1" s="1935"/>
      <c r="N1" s="1935"/>
      <c r="O1" s="1935"/>
      <c r="P1" s="1935"/>
      <c r="Q1" s="1935"/>
      <c r="R1" s="1935"/>
      <c r="S1" s="1935"/>
      <c r="T1" s="1935"/>
      <c r="U1" s="1935"/>
      <c r="V1" s="1935"/>
      <c r="W1" s="1935"/>
    </row>
    <row r="2" spans="1:23" ht="21.75" customHeight="1">
      <c r="A2" s="1104" t="s">
        <v>437</v>
      </c>
      <c r="B2" s="1808"/>
      <c r="C2" s="1809"/>
      <c r="D2" s="1810"/>
      <c r="E2" s="1810"/>
      <c r="F2" s="1810"/>
      <c r="G2" s="1811"/>
      <c r="H2" s="1811"/>
      <c r="I2" s="1811"/>
      <c r="J2" s="1811"/>
      <c r="K2" s="1811"/>
      <c r="L2" s="1811"/>
      <c r="M2" s="1108"/>
      <c r="N2" s="1108"/>
      <c r="O2" s="1811"/>
      <c r="P2" s="1811"/>
      <c r="Q2" s="1811"/>
      <c r="R2" s="1811"/>
      <c r="S2" s="1812"/>
      <c r="T2" s="1811"/>
      <c r="U2" s="1811"/>
      <c r="V2" s="1811"/>
      <c r="W2" s="1811"/>
    </row>
    <row r="3" spans="1:23">
      <c r="A3" s="1110"/>
      <c r="B3" s="1810"/>
      <c r="C3" s="1809"/>
      <c r="D3" s="1810"/>
      <c r="E3" s="1810"/>
      <c r="F3" s="1810"/>
      <c r="G3" s="1811"/>
      <c r="H3" s="1811"/>
      <c r="I3" s="1811"/>
      <c r="J3" s="1811"/>
      <c r="K3" s="1811"/>
      <c r="L3" s="1811"/>
      <c r="M3" s="1108"/>
      <c r="N3" s="1108"/>
      <c r="O3" s="1811"/>
      <c r="P3" s="1811"/>
      <c r="Q3" s="1811"/>
      <c r="R3" s="1811"/>
      <c r="S3" s="1812"/>
      <c r="T3" s="1811"/>
      <c r="U3" s="1811"/>
      <c r="V3" s="1811"/>
      <c r="W3" s="1811"/>
    </row>
    <row r="4" spans="1:23" ht="13.5" thickBot="1">
      <c r="A4" s="1813"/>
      <c r="B4" s="1814"/>
      <c r="C4" s="1815"/>
      <c r="D4" s="1814"/>
      <c r="E4" s="1814"/>
      <c r="F4" s="1810"/>
      <c r="G4" s="1811"/>
      <c r="H4" s="1811"/>
      <c r="I4" s="1811"/>
      <c r="J4" s="1811"/>
      <c r="K4" s="1811"/>
      <c r="L4" s="1811"/>
      <c r="M4" s="1108"/>
      <c r="N4" s="1108"/>
      <c r="O4" s="1811"/>
      <c r="P4" s="1811"/>
      <c r="Q4" s="1811"/>
      <c r="R4" s="1811"/>
      <c r="S4" s="1812"/>
      <c r="T4" s="1811"/>
      <c r="U4" s="1811"/>
      <c r="V4" s="1811"/>
      <c r="W4" s="1811"/>
    </row>
    <row r="5" spans="1:23" ht="16.5" thickBot="1">
      <c r="A5" s="1114" t="s">
        <v>673</v>
      </c>
      <c r="B5" s="1115"/>
      <c r="C5" s="1115" t="s">
        <v>681</v>
      </c>
      <c r="D5" s="1936"/>
      <c r="E5" s="1937"/>
      <c r="F5" s="1936"/>
      <c r="G5" s="1938"/>
      <c r="H5" s="1939"/>
      <c r="I5" s="1939"/>
      <c r="J5" s="1939"/>
      <c r="K5" s="1939"/>
      <c r="L5" s="1819"/>
      <c r="M5" s="1121"/>
      <c r="N5" s="1121"/>
      <c r="O5" s="1811"/>
      <c r="P5" s="1811"/>
      <c r="Q5" s="1811"/>
      <c r="R5" s="1811"/>
      <c r="S5" s="1812"/>
      <c r="T5" s="1811"/>
      <c r="U5" s="1811"/>
      <c r="V5" s="1811"/>
      <c r="W5" s="1811"/>
    </row>
    <row r="6" spans="1:23" ht="23.25" customHeight="1" thickBot="1">
      <c r="A6" s="1110" t="s">
        <v>440</v>
      </c>
      <c r="B6" s="1810"/>
      <c r="C6" s="1809"/>
      <c r="D6" s="1810"/>
      <c r="E6" s="1810"/>
      <c r="F6" s="1810"/>
      <c r="G6" s="1811"/>
      <c r="H6" s="1811"/>
      <c r="I6" s="1811"/>
      <c r="J6" s="1811"/>
      <c r="K6" s="1811"/>
      <c r="L6" s="1811"/>
      <c r="M6" s="1108"/>
      <c r="N6" s="1108"/>
      <c r="O6" s="1811"/>
      <c r="P6" s="1811"/>
      <c r="Q6" s="1811"/>
      <c r="R6" s="1811"/>
      <c r="S6" s="1812"/>
      <c r="T6" s="1811"/>
      <c r="U6" s="1811"/>
      <c r="V6" s="1811"/>
      <c r="W6" s="1811"/>
    </row>
    <row r="7" spans="1:23" ht="13.5" thickBot="1">
      <c r="A7" s="1122" t="s">
        <v>29</v>
      </c>
      <c r="B7" s="1123" t="s">
        <v>444</v>
      </c>
      <c r="C7" s="1123" t="s">
        <v>511</v>
      </c>
      <c r="D7" s="1125"/>
      <c r="E7" s="1126"/>
      <c r="F7" s="1123" t="s">
        <v>628</v>
      </c>
      <c r="G7" s="1128" t="s">
        <v>629</v>
      </c>
      <c r="H7" s="1128" t="s">
        <v>630</v>
      </c>
      <c r="I7" s="1128" t="s">
        <v>631</v>
      </c>
      <c r="J7" s="1128" t="s">
        <v>632</v>
      </c>
      <c r="K7" s="1128" t="s">
        <v>633</v>
      </c>
      <c r="L7" s="1940" t="s">
        <v>634</v>
      </c>
      <c r="M7" s="1940"/>
      <c r="N7" s="1132" t="s">
        <v>635</v>
      </c>
      <c r="O7" s="1132"/>
      <c r="P7" s="1132"/>
      <c r="Q7" s="1132"/>
      <c r="R7" s="1824" t="s">
        <v>636</v>
      </c>
      <c r="S7" s="1134" t="s">
        <v>443</v>
      </c>
      <c r="T7" s="1811"/>
      <c r="U7" s="1135" t="s">
        <v>667</v>
      </c>
      <c r="V7" s="1135"/>
      <c r="W7" s="1135"/>
    </row>
    <row r="8" spans="1:23" ht="13.5" thickBot="1">
      <c r="A8" s="1122"/>
      <c r="B8" s="1123"/>
      <c r="C8" s="1123"/>
      <c r="D8" s="1137" t="s">
        <v>626</v>
      </c>
      <c r="E8" s="1138" t="s">
        <v>627</v>
      </c>
      <c r="F8" s="1123"/>
      <c r="G8" s="1128"/>
      <c r="H8" s="1128"/>
      <c r="I8" s="1128"/>
      <c r="J8" s="1128"/>
      <c r="K8" s="1941"/>
      <c r="L8" s="1145" t="s">
        <v>33</v>
      </c>
      <c r="M8" s="1141" t="s">
        <v>34</v>
      </c>
      <c r="N8" s="1142" t="s">
        <v>447</v>
      </c>
      <c r="O8" s="1143" t="s">
        <v>450</v>
      </c>
      <c r="P8" s="1143" t="s">
        <v>453</v>
      </c>
      <c r="Q8" s="1144" t="s">
        <v>456</v>
      </c>
      <c r="R8" s="1145" t="s">
        <v>457</v>
      </c>
      <c r="S8" s="1146" t="s">
        <v>458</v>
      </c>
      <c r="T8" s="1811"/>
      <c r="U8" s="1831" t="s">
        <v>638</v>
      </c>
      <c r="V8" s="1148" t="s">
        <v>639</v>
      </c>
      <c r="W8" s="1148" t="s">
        <v>640</v>
      </c>
    </row>
    <row r="9" spans="1:23">
      <c r="A9" s="1149" t="s">
        <v>459</v>
      </c>
      <c r="B9" s="1832"/>
      <c r="C9" s="1833"/>
      <c r="D9" s="1834">
        <v>6</v>
      </c>
      <c r="E9" s="1835">
        <v>6</v>
      </c>
      <c r="F9" s="1835">
        <v>9</v>
      </c>
      <c r="G9" s="1154">
        <v>10</v>
      </c>
      <c r="H9" s="1154">
        <v>10</v>
      </c>
      <c r="I9" s="1154">
        <v>10</v>
      </c>
      <c r="J9" s="1942">
        <f>Q9</f>
        <v>0</v>
      </c>
      <c r="K9" s="1943">
        <v>9</v>
      </c>
      <c r="L9" s="1157"/>
      <c r="M9" s="1158"/>
      <c r="N9" s="1944">
        <v>9</v>
      </c>
      <c r="O9" s="1945">
        <f>U9</f>
        <v>9</v>
      </c>
      <c r="P9" s="1946"/>
      <c r="Q9" s="1945"/>
      <c r="R9" s="1162" t="s">
        <v>460</v>
      </c>
      <c r="S9" s="1163" t="s">
        <v>460</v>
      </c>
      <c r="T9" s="1841"/>
      <c r="U9" s="1842">
        <v>9</v>
      </c>
      <c r="V9" s="1947"/>
      <c r="W9" s="1947"/>
    </row>
    <row r="10" spans="1:23" ht="13.5" thickBot="1">
      <c r="A10" s="1167" t="s">
        <v>461</v>
      </c>
      <c r="B10" s="1844"/>
      <c r="C10" s="1845"/>
      <c r="D10" s="1846">
        <v>6.2</v>
      </c>
      <c r="E10" s="1847">
        <v>6</v>
      </c>
      <c r="F10" s="1847">
        <v>9</v>
      </c>
      <c r="G10" s="1172">
        <v>9</v>
      </c>
      <c r="H10" s="1172">
        <v>9</v>
      </c>
      <c r="I10" s="1172">
        <v>9</v>
      </c>
      <c r="J10" s="1948">
        <f t="shared" ref="J10:J21" si="0">Q10</f>
        <v>0</v>
      </c>
      <c r="K10" s="1949">
        <v>8.65</v>
      </c>
      <c r="L10" s="1172"/>
      <c r="M10" s="1175"/>
      <c r="N10" s="1950">
        <v>8.65</v>
      </c>
      <c r="O10" s="1951">
        <f t="shared" ref="O10:O21" si="1">U10</f>
        <v>8.65</v>
      </c>
      <c r="P10" s="1952"/>
      <c r="Q10" s="1951"/>
      <c r="R10" s="1172" t="s">
        <v>460</v>
      </c>
      <c r="S10" s="1179" t="s">
        <v>460</v>
      </c>
      <c r="T10" s="1841"/>
      <c r="U10" s="1852">
        <v>8.65</v>
      </c>
      <c r="V10" s="1953"/>
      <c r="W10" s="1953"/>
    </row>
    <row r="11" spans="1:23">
      <c r="A11" s="1182" t="s">
        <v>514</v>
      </c>
      <c r="B11" s="1183" t="s">
        <v>515</v>
      </c>
      <c r="C11" s="1853" t="s">
        <v>516</v>
      </c>
      <c r="D11" s="1854">
        <v>1168</v>
      </c>
      <c r="E11" s="1264">
        <v>1177</v>
      </c>
      <c r="F11" s="1264">
        <v>1361</v>
      </c>
      <c r="G11" s="1187">
        <v>1504</v>
      </c>
      <c r="H11" s="1187">
        <v>1655</v>
      </c>
      <c r="I11" s="1188">
        <v>1801</v>
      </c>
      <c r="J11" s="1942">
        <f t="shared" si="0"/>
        <v>0</v>
      </c>
      <c r="K11" s="1190">
        <v>2367</v>
      </c>
      <c r="L11" s="1191" t="s">
        <v>460</v>
      </c>
      <c r="M11" s="1954" t="s">
        <v>460</v>
      </c>
      <c r="N11" s="1193">
        <v>2367</v>
      </c>
      <c r="O11" s="1945">
        <f t="shared" si="1"/>
        <v>2367</v>
      </c>
      <c r="P11" s="1857"/>
      <c r="Q11" s="1945"/>
      <c r="R11" s="1196" t="s">
        <v>460</v>
      </c>
      <c r="S11" s="1197" t="s">
        <v>460</v>
      </c>
      <c r="T11" s="1841"/>
      <c r="U11" s="1858">
        <v>2367</v>
      </c>
      <c r="V11" s="1187"/>
      <c r="W11" s="1187"/>
    </row>
    <row r="12" spans="1:23">
      <c r="A12" s="1199" t="s">
        <v>517</v>
      </c>
      <c r="B12" s="1200" t="s">
        <v>518</v>
      </c>
      <c r="C12" s="1853" t="s">
        <v>519</v>
      </c>
      <c r="D12" s="1854">
        <v>-1168</v>
      </c>
      <c r="E12" s="1264">
        <v>-1177</v>
      </c>
      <c r="F12" s="1264">
        <v>1361</v>
      </c>
      <c r="G12" s="1187">
        <v>1504</v>
      </c>
      <c r="H12" s="1187">
        <v>1655</v>
      </c>
      <c r="I12" s="1187">
        <v>1801</v>
      </c>
      <c r="J12" s="1955">
        <f t="shared" si="0"/>
        <v>0</v>
      </c>
      <c r="K12" s="1190">
        <v>2216</v>
      </c>
      <c r="L12" s="1196" t="s">
        <v>460</v>
      </c>
      <c r="M12" s="1956" t="s">
        <v>460</v>
      </c>
      <c r="N12" s="1203">
        <v>2216</v>
      </c>
      <c r="O12" s="1957">
        <f t="shared" si="1"/>
        <v>2216</v>
      </c>
      <c r="P12" s="1862"/>
      <c r="Q12" s="1957"/>
      <c r="R12" s="1196" t="s">
        <v>460</v>
      </c>
      <c r="S12" s="1197" t="s">
        <v>460</v>
      </c>
      <c r="T12" s="1841"/>
      <c r="U12" s="1863">
        <v>2216</v>
      </c>
      <c r="V12" s="1187"/>
      <c r="W12" s="1187"/>
    </row>
    <row r="13" spans="1:23">
      <c r="A13" s="1199" t="s">
        <v>467</v>
      </c>
      <c r="B13" s="1200" t="s">
        <v>641</v>
      </c>
      <c r="C13" s="1853" t="s">
        <v>521</v>
      </c>
      <c r="D13" s="1854"/>
      <c r="E13" s="1264">
        <v>0</v>
      </c>
      <c r="F13" s="1264">
        <v>0</v>
      </c>
      <c r="G13" s="1187">
        <v>0</v>
      </c>
      <c r="H13" s="1187">
        <v>0</v>
      </c>
      <c r="I13" s="1187">
        <v>0</v>
      </c>
      <c r="J13" s="1955">
        <f t="shared" si="0"/>
        <v>0</v>
      </c>
      <c r="K13" s="1190">
        <v>0</v>
      </c>
      <c r="L13" s="1196" t="s">
        <v>460</v>
      </c>
      <c r="M13" s="1956" t="s">
        <v>460</v>
      </c>
      <c r="N13" s="1203">
        <v>0</v>
      </c>
      <c r="O13" s="1957">
        <f t="shared" si="1"/>
        <v>0</v>
      </c>
      <c r="P13" s="1862"/>
      <c r="Q13" s="1957"/>
      <c r="R13" s="1196" t="s">
        <v>460</v>
      </c>
      <c r="S13" s="1197" t="s">
        <v>460</v>
      </c>
      <c r="T13" s="1841"/>
      <c r="U13" s="1863">
        <v>0</v>
      </c>
      <c r="V13" s="1187"/>
      <c r="W13" s="1187"/>
    </row>
    <row r="14" spans="1:23">
      <c r="A14" s="1199" t="s">
        <v>468</v>
      </c>
      <c r="B14" s="1200" t="s">
        <v>642</v>
      </c>
      <c r="C14" s="1853" t="s">
        <v>460</v>
      </c>
      <c r="D14" s="1854">
        <v>186</v>
      </c>
      <c r="E14" s="1264">
        <v>261</v>
      </c>
      <c r="F14" s="1264">
        <v>217</v>
      </c>
      <c r="G14" s="1187">
        <v>97</v>
      </c>
      <c r="H14" s="1187">
        <v>493</v>
      </c>
      <c r="I14" s="1187">
        <v>467</v>
      </c>
      <c r="J14" s="1955">
        <f t="shared" si="0"/>
        <v>0</v>
      </c>
      <c r="K14" s="1190">
        <v>542</v>
      </c>
      <c r="L14" s="1196" t="s">
        <v>460</v>
      </c>
      <c r="M14" s="1956" t="s">
        <v>460</v>
      </c>
      <c r="N14" s="1203">
        <v>2974</v>
      </c>
      <c r="O14" s="1957">
        <f t="shared" si="1"/>
        <v>1728</v>
      </c>
      <c r="P14" s="1862"/>
      <c r="Q14" s="1957"/>
      <c r="R14" s="1196" t="s">
        <v>460</v>
      </c>
      <c r="S14" s="1197" t="s">
        <v>460</v>
      </c>
      <c r="T14" s="1841"/>
      <c r="U14" s="1863">
        <v>1728</v>
      </c>
      <c r="V14" s="1187"/>
      <c r="W14" s="1187"/>
    </row>
    <row r="15" spans="1:23" ht="13.5" thickBot="1">
      <c r="A15" s="1149" t="s">
        <v>469</v>
      </c>
      <c r="B15" s="1207" t="s">
        <v>643</v>
      </c>
      <c r="C15" s="1864" t="s">
        <v>524</v>
      </c>
      <c r="D15" s="1865">
        <v>313</v>
      </c>
      <c r="E15" s="1303">
        <v>436</v>
      </c>
      <c r="F15" s="1303">
        <v>425</v>
      </c>
      <c r="G15" s="1211">
        <v>667</v>
      </c>
      <c r="H15" s="1211">
        <v>290</v>
      </c>
      <c r="I15" s="1211">
        <v>514</v>
      </c>
      <c r="J15" s="1955">
        <f t="shared" si="0"/>
        <v>0</v>
      </c>
      <c r="K15" s="1213">
        <v>320</v>
      </c>
      <c r="L15" s="1214" t="s">
        <v>460</v>
      </c>
      <c r="M15" s="1958" t="s">
        <v>460</v>
      </c>
      <c r="N15" s="1216">
        <v>844</v>
      </c>
      <c r="O15" s="1951">
        <f t="shared" si="1"/>
        <v>1198</v>
      </c>
      <c r="P15" s="1883"/>
      <c r="Q15" s="1957"/>
      <c r="R15" s="1162" t="s">
        <v>460</v>
      </c>
      <c r="S15" s="1163" t="s">
        <v>460</v>
      </c>
      <c r="T15" s="1841"/>
      <c r="U15" s="1868">
        <v>1198</v>
      </c>
      <c r="V15" s="1211"/>
      <c r="W15" s="1211"/>
    </row>
    <row r="16" spans="1:23" ht="15.75" thickBot="1">
      <c r="A16" s="1220" t="s">
        <v>525</v>
      </c>
      <c r="B16" s="1221"/>
      <c r="C16" s="1869"/>
      <c r="D16" s="1223">
        <v>515</v>
      </c>
      <c r="E16" s="1224">
        <v>698</v>
      </c>
      <c r="F16" s="1224">
        <f>F11-F12+F14+F15</f>
        <v>642</v>
      </c>
      <c r="G16" s="1224">
        <f>G11-G12+G14+G15</f>
        <v>764</v>
      </c>
      <c r="H16" s="1959">
        <f>H11-H12+H13+H14+H15</f>
        <v>783</v>
      </c>
      <c r="I16" s="1959">
        <f>I11-I12+I13+I14+I15</f>
        <v>981</v>
      </c>
      <c r="J16" s="1960">
        <f>J11-J12+J13+J14+J15</f>
        <v>0</v>
      </c>
      <c r="K16" s="1227">
        <f>K11-K12+K13+K14+K15</f>
        <v>1013</v>
      </c>
      <c r="L16" s="1225" t="s">
        <v>460</v>
      </c>
      <c r="M16" s="1961" t="s">
        <v>460</v>
      </c>
      <c r="N16" s="1872">
        <f>N11-N12+N13+N14+N15</f>
        <v>3969</v>
      </c>
      <c r="O16" s="1873">
        <f>O11-O12+O13+O14+O15</f>
        <v>3077</v>
      </c>
      <c r="P16" s="1962"/>
      <c r="Q16" s="1873"/>
      <c r="R16" s="1225" t="s">
        <v>460</v>
      </c>
      <c r="S16" s="1232" t="s">
        <v>460</v>
      </c>
      <c r="T16" s="1841"/>
      <c r="U16" s="1233">
        <f>U11-U12+U13+U14+U15</f>
        <v>3077</v>
      </c>
      <c r="V16" s="1234">
        <f>V11-V12+V13+V14+V15</f>
        <v>0</v>
      </c>
      <c r="W16" s="1234">
        <f>W11-W12+W13+W14+W15</f>
        <v>0</v>
      </c>
    </row>
    <row r="17" spans="1:23">
      <c r="A17" s="1149" t="s">
        <v>526</v>
      </c>
      <c r="B17" s="1183" t="s">
        <v>527</v>
      </c>
      <c r="C17" s="1864">
        <v>401</v>
      </c>
      <c r="D17" s="1865"/>
      <c r="E17" s="1303">
        <v>0</v>
      </c>
      <c r="F17" s="1303">
        <v>0</v>
      </c>
      <c r="G17" s="1211">
        <v>0</v>
      </c>
      <c r="H17" s="1211">
        <v>0</v>
      </c>
      <c r="I17" s="1211">
        <v>0</v>
      </c>
      <c r="J17" s="1955">
        <f t="shared" si="0"/>
        <v>0</v>
      </c>
      <c r="K17" s="1213">
        <v>151</v>
      </c>
      <c r="L17" s="1191" t="s">
        <v>460</v>
      </c>
      <c r="M17" s="1954" t="s">
        <v>460</v>
      </c>
      <c r="N17" s="1216">
        <v>151</v>
      </c>
      <c r="O17" s="1945">
        <f t="shared" si="1"/>
        <v>151</v>
      </c>
      <c r="P17" s="1857"/>
      <c r="Q17" s="1957"/>
      <c r="R17" s="1162" t="s">
        <v>460</v>
      </c>
      <c r="S17" s="1163" t="s">
        <v>460</v>
      </c>
      <c r="T17" s="1841"/>
      <c r="U17" s="1876">
        <v>151</v>
      </c>
      <c r="V17" s="1211"/>
      <c r="W17" s="1211"/>
    </row>
    <row r="18" spans="1:23">
      <c r="A18" s="1199" t="s">
        <v>528</v>
      </c>
      <c r="B18" s="1200" t="s">
        <v>529</v>
      </c>
      <c r="C18" s="1853" t="s">
        <v>530</v>
      </c>
      <c r="D18" s="1854">
        <v>101</v>
      </c>
      <c r="E18" s="1264">
        <v>120</v>
      </c>
      <c r="F18" s="1264">
        <v>226</v>
      </c>
      <c r="G18" s="1187">
        <v>189</v>
      </c>
      <c r="H18" s="1187">
        <v>103</v>
      </c>
      <c r="I18" s="1187">
        <v>100</v>
      </c>
      <c r="J18" s="1955">
        <f t="shared" si="0"/>
        <v>0</v>
      </c>
      <c r="K18" s="1190">
        <v>43</v>
      </c>
      <c r="L18" s="1187" t="s">
        <v>460</v>
      </c>
      <c r="M18" s="1963" t="s">
        <v>460</v>
      </c>
      <c r="N18" s="1203">
        <v>51</v>
      </c>
      <c r="O18" s="1957">
        <f t="shared" si="1"/>
        <v>144</v>
      </c>
      <c r="P18" s="1862"/>
      <c r="Q18" s="1957"/>
      <c r="R18" s="1196" t="s">
        <v>460</v>
      </c>
      <c r="S18" s="1197" t="s">
        <v>460</v>
      </c>
      <c r="T18" s="1841"/>
      <c r="U18" s="1863">
        <v>144</v>
      </c>
      <c r="V18" s="1187"/>
      <c r="W18" s="1187"/>
    </row>
    <row r="19" spans="1:23">
      <c r="A19" s="1199" t="s">
        <v>473</v>
      </c>
      <c r="B19" s="1200" t="s">
        <v>644</v>
      </c>
      <c r="C19" s="1853" t="s">
        <v>460</v>
      </c>
      <c r="D19" s="1854"/>
      <c r="E19" s="1264">
        <v>0</v>
      </c>
      <c r="F19" s="1264">
        <v>0</v>
      </c>
      <c r="G19" s="1187">
        <v>0</v>
      </c>
      <c r="H19" s="1187">
        <v>0</v>
      </c>
      <c r="I19" s="1187">
        <v>0</v>
      </c>
      <c r="J19" s="1955">
        <f t="shared" si="0"/>
        <v>0</v>
      </c>
      <c r="K19" s="1190">
        <v>0</v>
      </c>
      <c r="L19" s="1187" t="s">
        <v>460</v>
      </c>
      <c r="M19" s="1963" t="s">
        <v>460</v>
      </c>
      <c r="N19" s="1203">
        <v>0</v>
      </c>
      <c r="O19" s="1957">
        <f t="shared" si="1"/>
        <v>0</v>
      </c>
      <c r="P19" s="1862"/>
      <c r="Q19" s="1957"/>
      <c r="R19" s="1196" t="s">
        <v>460</v>
      </c>
      <c r="S19" s="1197" t="s">
        <v>460</v>
      </c>
      <c r="T19" s="1841"/>
      <c r="U19" s="1863">
        <v>0</v>
      </c>
      <c r="V19" s="1187"/>
      <c r="W19" s="1187"/>
    </row>
    <row r="20" spans="1:23">
      <c r="A20" s="1199" t="s">
        <v>474</v>
      </c>
      <c r="B20" s="1200" t="s">
        <v>531</v>
      </c>
      <c r="C20" s="1853" t="s">
        <v>460</v>
      </c>
      <c r="D20" s="1854">
        <v>162</v>
      </c>
      <c r="E20" s="1264">
        <v>241</v>
      </c>
      <c r="F20" s="1264">
        <v>416</v>
      </c>
      <c r="G20" s="1187">
        <v>435</v>
      </c>
      <c r="H20" s="1187">
        <v>656</v>
      </c>
      <c r="I20" s="1187">
        <v>699</v>
      </c>
      <c r="J20" s="1955">
        <f t="shared" si="0"/>
        <v>0</v>
      </c>
      <c r="K20" s="1190">
        <v>723</v>
      </c>
      <c r="L20" s="1187" t="s">
        <v>460</v>
      </c>
      <c r="M20" s="1963" t="s">
        <v>460</v>
      </c>
      <c r="N20" s="1203">
        <v>3645</v>
      </c>
      <c r="O20" s="1957">
        <f t="shared" si="1"/>
        <v>2633</v>
      </c>
      <c r="P20" s="1862"/>
      <c r="Q20" s="1957"/>
      <c r="R20" s="1196" t="s">
        <v>460</v>
      </c>
      <c r="S20" s="1197" t="s">
        <v>460</v>
      </c>
      <c r="T20" s="1841"/>
      <c r="U20" s="1863">
        <v>2633</v>
      </c>
      <c r="V20" s="1187"/>
      <c r="W20" s="1187"/>
    </row>
    <row r="21" spans="1:23" ht="13.5" thickBot="1">
      <c r="A21" s="1167" t="s">
        <v>533</v>
      </c>
      <c r="B21" s="1236"/>
      <c r="C21" s="1878" t="s">
        <v>460</v>
      </c>
      <c r="D21" s="1854"/>
      <c r="E21" s="1264">
        <v>0</v>
      </c>
      <c r="F21" s="1264">
        <v>0</v>
      </c>
      <c r="G21" s="1238">
        <v>0</v>
      </c>
      <c r="H21" s="1238">
        <v>0</v>
      </c>
      <c r="I21" s="1238">
        <v>0</v>
      </c>
      <c r="J21" s="1948">
        <f t="shared" si="0"/>
        <v>0</v>
      </c>
      <c r="K21" s="1880">
        <v>0</v>
      </c>
      <c r="L21" s="1881" t="s">
        <v>460</v>
      </c>
      <c r="M21" s="1964" t="s">
        <v>460</v>
      </c>
      <c r="N21" s="1242">
        <v>0</v>
      </c>
      <c r="O21" s="1951">
        <f t="shared" si="1"/>
        <v>0</v>
      </c>
      <c r="P21" s="1883"/>
      <c r="Q21" s="1965"/>
      <c r="R21" s="1214" t="s">
        <v>460</v>
      </c>
      <c r="S21" s="1243" t="s">
        <v>460</v>
      </c>
      <c r="T21" s="1841"/>
      <c r="U21" s="1885">
        <v>0</v>
      </c>
      <c r="V21" s="1238"/>
      <c r="W21" s="1238"/>
    </row>
    <row r="22" spans="1:23" ht="15">
      <c r="A22" s="1245" t="s">
        <v>476</v>
      </c>
      <c r="B22" s="1183" t="s">
        <v>535</v>
      </c>
      <c r="C22" s="1886" t="s">
        <v>460</v>
      </c>
      <c r="D22" s="1887">
        <v>2886</v>
      </c>
      <c r="E22" s="1249">
        <v>3036</v>
      </c>
      <c r="F22" s="1249">
        <v>3517</v>
      </c>
      <c r="G22" s="1251">
        <v>3654</v>
      </c>
      <c r="H22" s="1251">
        <v>4308</v>
      </c>
      <c r="I22" s="1292">
        <v>4226</v>
      </c>
      <c r="J22" s="1293">
        <v>3842</v>
      </c>
      <c r="K22" s="1254">
        <v>3902</v>
      </c>
      <c r="L22" s="1255">
        <f>L35</f>
        <v>3971</v>
      </c>
      <c r="M22" s="1256">
        <f>M35</f>
        <v>3971</v>
      </c>
      <c r="N22" s="1257">
        <v>976</v>
      </c>
      <c r="O22" s="1840">
        <f>U22-N22</f>
        <v>999</v>
      </c>
      <c r="P22" s="1889"/>
      <c r="Q22" s="1889"/>
      <c r="R22" s="1260">
        <f>SUM(N22:Q22)</f>
        <v>1975</v>
      </c>
      <c r="S22" s="1333">
        <f>(R22/M22)*100</f>
        <v>49.735582976580204</v>
      </c>
      <c r="T22" s="1841"/>
      <c r="U22" s="1858">
        <v>1975</v>
      </c>
      <c r="V22" s="1262"/>
      <c r="W22" s="1251"/>
    </row>
    <row r="23" spans="1:23" ht="15">
      <c r="A23" s="1199" t="s">
        <v>477</v>
      </c>
      <c r="B23" s="1200" t="s">
        <v>536</v>
      </c>
      <c r="C23" s="1890" t="s">
        <v>460</v>
      </c>
      <c r="D23" s="1854"/>
      <c r="E23" s="1264">
        <v>0</v>
      </c>
      <c r="F23" s="1264">
        <v>0</v>
      </c>
      <c r="G23" s="1266">
        <v>0</v>
      </c>
      <c r="H23" s="1266">
        <v>0</v>
      </c>
      <c r="I23" s="1266"/>
      <c r="J23" s="1265">
        <v>0</v>
      </c>
      <c r="K23" s="1269">
        <v>127</v>
      </c>
      <c r="L23" s="1270"/>
      <c r="M23" s="1271"/>
      <c r="N23" s="1272"/>
      <c r="O23" s="1861">
        <f t="shared" ref="O23:O40" si="2">U23-N23</f>
        <v>0</v>
      </c>
      <c r="P23" s="1892"/>
      <c r="Q23" s="1892"/>
      <c r="R23" s="1275">
        <f t="shared" ref="R23:R45" si="3">SUM(N23:Q23)</f>
        <v>0</v>
      </c>
      <c r="S23" s="1893" t="e">
        <f t="shared" ref="S23:S45" si="4">(R23/M23)*100</f>
        <v>#DIV/0!</v>
      </c>
      <c r="T23" s="1841"/>
      <c r="U23" s="1863"/>
      <c r="V23" s="1267"/>
      <c r="W23" s="1266"/>
    </row>
    <row r="24" spans="1:23" ht="15.75" thickBot="1">
      <c r="A24" s="1167" t="s">
        <v>478</v>
      </c>
      <c r="B24" s="1236" t="s">
        <v>536</v>
      </c>
      <c r="C24" s="1894">
        <v>672</v>
      </c>
      <c r="D24" s="1895">
        <v>846</v>
      </c>
      <c r="E24" s="1279">
        <v>922</v>
      </c>
      <c r="F24" s="1279">
        <v>1090</v>
      </c>
      <c r="G24" s="1281">
        <v>1100</v>
      </c>
      <c r="H24" s="1281">
        <v>1300</v>
      </c>
      <c r="I24" s="1281">
        <v>1600</v>
      </c>
      <c r="J24" s="1280">
        <v>1100</v>
      </c>
      <c r="K24" s="1284">
        <v>973</v>
      </c>
      <c r="L24" s="1285">
        <f>SUM(L25:L29)</f>
        <v>1100</v>
      </c>
      <c r="M24" s="1286">
        <f>SUM(M25:M29)</f>
        <v>1100</v>
      </c>
      <c r="N24" s="1287">
        <v>270</v>
      </c>
      <c r="O24" s="1851">
        <f t="shared" si="2"/>
        <v>370</v>
      </c>
      <c r="P24" s="1897"/>
      <c r="Q24" s="1897"/>
      <c r="R24" s="1291">
        <f t="shared" si="3"/>
        <v>640</v>
      </c>
      <c r="S24" s="1898">
        <f t="shared" si="4"/>
        <v>58.18181818181818</v>
      </c>
      <c r="T24" s="1841"/>
      <c r="U24" s="1868">
        <v>640</v>
      </c>
      <c r="V24" s="1282"/>
      <c r="W24" s="1281"/>
    </row>
    <row r="25" spans="1:23" ht="15">
      <c r="A25" s="1182" t="s">
        <v>479</v>
      </c>
      <c r="B25" s="1899" t="s">
        <v>645</v>
      </c>
      <c r="C25" s="1886">
        <v>501</v>
      </c>
      <c r="D25" s="1854">
        <v>273</v>
      </c>
      <c r="E25" s="1264">
        <v>289</v>
      </c>
      <c r="F25" s="1264">
        <v>497</v>
      </c>
      <c r="G25" s="1292">
        <v>593</v>
      </c>
      <c r="H25" s="1292">
        <v>504</v>
      </c>
      <c r="I25" s="1292">
        <v>332</v>
      </c>
      <c r="J25" s="1293">
        <v>445</v>
      </c>
      <c r="K25" s="1294">
        <v>386</v>
      </c>
      <c r="L25" s="1255">
        <v>300</v>
      </c>
      <c r="M25" s="1325">
        <v>300</v>
      </c>
      <c r="N25" s="1296">
        <v>62</v>
      </c>
      <c r="O25" s="1840">
        <f t="shared" si="2"/>
        <v>45</v>
      </c>
      <c r="P25" s="1889"/>
      <c r="Q25" s="1889"/>
      <c r="R25" s="1260">
        <f t="shared" si="3"/>
        <v>107</v>
      </c>
      <c r="S25" s="1333">
        <f t="shared" si="4"/>
        <v>35.666666666666671</v>
      </c>
      <c r="T25" s="1841"/>
      <c r="U25" s="1876">
        <v>107</v>
      </c>
      <c r="V25" s="1252"/>
      <c r="W25" s="1292"/>
    </row>
    <row r="26" spans="1:23" ht="15">
      <c r="A26" s="1199" t="s">
        <v>480</v>
      </c>
      <c r="B26" s="1903" t="s">
        <v>646</v>
      </c>
      <c r="C26" s="1890">
        <v>502</v>
      </c>
      <c r="D26" s="1854">
        <v>337</v>
      </c>
      <c r="E26" s="1264">
        <v>374</v>
      </c>
      <c r="F26" s="1264">
        <v>367</v>
      </c>
      <c r="G26" s="1266">
        <v>439</v>
      </c>
      <c r="H26" s="1266">
        <v>345</v>
      </c>
      <c r="I26" s="1266">
        <v>397</v>
      </c>
      <c r="J26" s="1265">
        <v>332</v>
      </c>
      <c r="K26" s="1269">
        <v>318</v>
      </c>
      <c r="L26" s="1270">
        <v>340</v>
      </c>
      <c r="M26" s="1271">
        <v>340</v>
      </c>
      <c r="N26" s="1272">
        <v>209</v>
      </c>
      <c r="O26" s="1861">
        <f t="shared" si="2"/>
        <v>0</v>
      </c>
      <c r="P26" s="1892"/>
      <c r="Q26" s="1892"/>
      <c r="R26" s="1275">
        <f t="shared" si="3"/>
        <v>209</v>
      </c>
      <c r="S26" s="1893">
        <f t="shared" si="4"/>
        <v>61.470588235294123</v>
      </c>
      <c r="T26" s="1841"/>
      <c r="U26" s="1863">
        <v>209</v>
      </c>
      <c r="V26" s="1267"/>
      <c r="W26" s="1266"/>
    </row>
    <row r="27" spans="1:23" ht="15">
      <c r="A27" s="1199" t="s">
        <v>481</v>
      </c>
      <c r="B27" s="1903" t="s">
        <v>647</v>
      </c>
      <c r="C27" s="1890">
        <v>504</v>
      </c>
      <c r="D27" s="1854"/>
      <c r="E27" s="1264">
        <v>0</v>
      </c>
      <c r="F27" s="1264">
        <v>0</v>
      </c>
      <c r="G27" s="1266">
        <v>0</v>
      </c>
      <c r="H27" s="1266">
        <v>0</v>
      </c>
      <c r="I27" s="1266">
        <v>0</v>
      </c>
      <c r="J27" s="1265">
        <v>0</v>
      </c>
      <c r="K27" s="1269">
        <v>0</v>
      </c>
      <c r="L27" s="1270"/>
      <c r="M27" s="1271"/>
      <c r="N27" s="1272">
        <v>0</v>
      </c>
      <c r="O27" s="1861">
        <f t="shared" si="2"/>
        <v>0</v>
      </c>
      <c r="P27" s="1892"/>
      <c r="Q27" s="1892"/>
      <c r="R27" s="1275">
        <f t="shared" si="3"/>
        <v>0</v>
      </c>
      <c r="S27" s="1893" t="e">
        <f t="shared" si="4"/>
        <v>#DIV/0!</v>
      </c>
      <c r="T27" s="1841"/>
      <c r="U27" s="1863">
        <v>0</v>
      </c>
      <c r="V27" s="1267"/>
      <c r="W27" s="1266"/>
    </row>
    <row r="28" spans="1:23" ht="15">
      <c r="A28" s="1199" t="s">
        <v>483</v>
      </c>
      <c r="B28" s="1903" t="s">
        <v>648</v>
      </c>
      <c r="C28" s="1890">
        <v>511</v>
      </c>
      <c r="D28" s="1854">
        <v>323</v>
      </c>
      <c r="E28" s="1264">
        <v>86</v>
      </c>
      <c r="F28" s="1264">
        <v>424</v>
      </c>
      <c r="G28" s="1266">
        <v>66</v>
      </c>
      <c r="H28" s="1266">
        <v>464</v>
      </c>
      <c r="I28" s="1266">
        <v>374</v>
      </c>
      <c r="J28" s="1265">
        <v>284</v>
      </c>
      <c r="K28" s="1269">
        <v>66</v>
      </c>
      <c r="L28" s="1270">
        <v>220</v>
      </c>
      <c r="M28" s="1271">
        <v>220</v>
      </c>
      <c r="N28" s="1272">
        <v>6</v>
      </c>
      <c r="O28" s="1861">
        <f t="shared" si="2"/>
        <v>46</v>
      </c>
      <c r="P28" s="1892"/>
      <c r="Q28" s="1892"/>
      <c r="R28" s="1275">
        <f t="shared" si="3"/>
        <v>52</v>
      </c>
      <c r="S28" s="1893">
        <f t="shared" si="4"/>
        <v>23.636363636363637</v>
      </c>
      <c r="T28" s="1841"/>
      <c r="U28" s="1863">
        <v>52</v>
      </c>
      <c r="V28" s="1267"/>
      <c r="W28" s="1266"/>
    </row>
    <row r="29" spans="1:23" ht="15">
      <c r="A29" s="1199" t="s">
        <v>484</v>
      </c>
      <c r="B29" s="1903" t="s">
        <v>649</v>
      </c>
      <c r="C29" s="1890">
        <v>518</v>
      </c>
      <c r="D29" s="1854">
        <v>152</v>
      </c>
      <c r="E29" s="1264">
        <v>328</v>
      </c>
      <c r="F29" s="1264">
        <v>279</v>
      </c>
      <c r="G29" s="1266">
        <v>240</v>
      </c>
      <c r="H29" s="1266">
        <v>251</v>
      </c>
      <c r="I29" s="1266">
        <v>328</v>
      </c>
      <c r="J29" s="1265">
        <v>246</v>
      </c>
      <c r="K29" s="1269">
        <v>247</v>
      </c>
      <c r="L29" s="1270">
        <v>240</v>
      </c>
      <c r="M29" s="1271">
        <v>240</v>
      </c>
      <c r="N29" s="1272">
        <v>58</v>
      </c>
      <c r="O29" s="1861">
        <f t="shared" si="2"/>
        <v>139</v>
      </c>
      <c r="P29" s="1892"/>
      <c r="Q29" s="1892"/>
      <c r="R29" s="1275">
        <f t="shared" si="3"/>
        <v>197</v>
      </c>
      <c r="S29" s="1893">
        <f t="shared" si="4"/>
        <v>82.083333333333329</v>
      </c>
      <c r="T29" s="1841"/>
      <c r="U29" s="1863">
        <v>197</v>
      </c>
      <c r="V29" s="1267"/>
      <c r="W29" s="1266"/>
    </row>
    <row r="30" spans="1:23" ht="15">
      <c r="A30" s="1199" t="s">
        <v>485</v>
      </c>
      <c r="B30" s="1907" t="s">
        <v>651</v>
      </c>
      <c r="C30" s="1890">
        <v>521</v>
      </c>
      <c r="D30" s="1854">
        <v>1518</v>
      </c>
      <c r="E30" s="1264">
        <v>1553</v>
      </c>
      <c r="F30" s="1264">
        <v>1816</v>
      </c>
      <c r="G30" s="1266">
        <v>1907</v>
      </c>
      <c r="H30" s="1266">
        <v>2314</v>
      </c>
      <c r="I30" s="1266">
        <v>2220</v>
      </c>
      <c r="J30" s="1265">
        <v>2197</v>
      </c>
      <c r="K30" s="1269">
        <v>2261</v>
      </c>
      <c r="L30" s="1270">
        <v>2094</v>
      </c>
      <c r="M30" s="1271">
        <v>2094</v>
      </c>
      <c r="N30" s="1272">
        <v>553</v>
      </c>
      <c r="O30" s="1861">
        <f t="shared" si="2"/>
        <v>554</v>
      </c>
      <c r="P30" s="1892"/>
      <c r="Q30" s="1892"/>
      <c r="R30" s="1275">
        <f t="shared" si="3"/>
        <v>1107</v>
      </c>
      <c r="S30" s="1893">
        <f t="shared" si="4"/>
        <v>52.865329512893986</v>
      </c>
      <c r="T30" s="1841"/>
      <c r="U30" s="1863">
        <v>1107</v>
      </c>
      <c r="V30" s="1267"/>
      <c r="W30" s="1266"/>
    </row>
    <row r="31" spans="1:23" ht="15">
      <c r="A31" s="1199" t="s">
        <v>543</v>
      </c>
      <c r="B31" s="1907" t="s">
        <v>652</v>
      </c>
      <c r="C31" s="1890" t="s">
        <v>545</v>
      </c>
      <c r="D31" s="1854">
        <v>586</v>
      </c>
      <c r="E31" s="1264">
        <v>571</v>
      </c>
      <c r="F31" s="1264">
        <v>643</v>
      </c>
      <c r="G31" s="1266">
        <v>658</v>
      </c>
      <c r="H31" s="1266">
        <v>810</v>
      </c>
      <c r="I31" s="1266">
        <v>782</v>
      </c>
      <c r="J31" s="1265">
        <v>772</v>
      </c>
      <c r="K31" s="1269">
        <v>792</v>
      </c>
      <c r="L31" s="1270">
        <v>743</v>
      </c>
      <c r="M31" s="1271">
        <v>743</v>
      </c>
      <c r="N31" s="1272">
        <v>198</v>
      </c>
      <c r="O31" s="1861">
        <f t="shared" si="2"/>
        <v>195</v>
      </c>
      <c r="P31" s="1892"/>
      <c r="Q31" s="1892"/>
      <c r="R31" s="1275">
        <f t="shared" si="3"/>
        <v>393</v>
      </c>
      <c r="S31" s="1893">
        <f t="shared" si="4"/>
        <v>52.893674293405113</v>
      </c>
      <c r="T31" s="1841"/>
      <c r="U31" s="1863">
        <v>393</v>
      </c>
      <c r="V31" s="1267"/>
      <c r="W31" s="1266"/>
    </row>
    <row r="32" spans="1:23" ht="15">
      <c r="A32" s="1199" t="s">
        <v>488</v>
      </c>
      <c r="B32" s="1903" t="s">
        <v>653</v>
      </c>
      <c r="C32" s="1890">
        <v>557</v>
      </c>
      <c r="D32" s="1854"/>
      <c r="E32" s="1264">
        <v>0</v>
      </c>
      <c r="F32" s="1264">
        <v>0</v>
      </c>
      <c r="G32" s="1266">
        <v>0</v>
      </c>
      <c r="H32" s="1266">
        <v>0</v>
      </c>
      <c r="I32" s="1266">
        <v>0</v>
      </c>
      <c r="J32" s="1265">
        <v>0</v>
      </c>
      <c r="K32" s="1269">
        <v>0</v>
      </c>
      <c r="L32" s="1270"/>
      <c r="M32" s="1271"/>
      <c r="N32" s="1272">
        <v>0</v>
      </c>
      <c r="O32" s="1861">
        <f t="shared" si="2"/>
        <v>0</v>
      </c>
      <c r="P32" s="1892"/>
      <c r="Q32" s="1892"/>
      <c r="R32" s="1275">
        <f t="shared" si="3"/>
        <v>0</v>
      </c>
      <c r="S32" s="1893" t="e">
        <f t="shared" si="4"/>
        <v>#DIV/0!</v>
      </c>
      <c r="T32" s="1841"/>
      <c r="U32" s="1863">
        <v>0</v>
      </c>
      <c r="V32" s="1267"/>
      <c r="W32" s="1266"/>
    </row>
    <row r="33" spans="1:23" ht="15">
      <c r="A33" s="1199" t="s">
        <v>489</v>
      </c>
      <c r="B33" s="1903" t="s">
        <v>654</v>
      </c>
      <c r="C33" s="1890">
        <v>551</v>
      </c>
      <c r="D33" s="1854"/>
      <c r="E33" s="1264">
        <v>0</v>
      </c>
      <c r="F33" s="1264">
        <v>0</v>
      </c>
      <c r="G33" s="1266">
        <v>0</v>
      </c>
      <c r="H33" s="1266">
        <v>0</v>
      </c>
      <c r="I33" s="1266">
        <v>0</v>
      </c>
      <c r="J33" s="1265">
        <v>0</v>
      </c>
      <c r="K33" s="1269">
        <v>10</v>
      </c>
      <c r="L33" s="1270"/>
      <c r="M33" s="1271"/>
      <c r="N33" s="1272">
        <v>0</v>
      </c>
      <c r="O33" s="1861">
        <f t="shared" si="2"/>
        <v>0</v>
      </c>
      <c r="P33" s="1892"/>
      <c r="Q33" s="1892"/>
      <c r="R33" s="1275">
        <f t="shared" si="3"/>
        <v>0</v>
      </c>
      <c r="S33" s="1893" t="e">
        <f t="shared" si="4"/>
        <v>#DIV/0!</v>
      </c>
      <c r="T33" s="1841"/>
      <c r="U33" s="1863">
        <v>0</v>
      </c>
      <c r="V33" s="1267"/>
      <c r="W33" s="1266"/>
    </row>
    <row r="34" spans="1:23" ht="15.75" thickBot="1">
      <c r="A34" s="1149" t="s">
        <v>548</v>
      </c>
      <c r="B34" s="1908" t="s">
        <v>655</v>
      </c>
      <c r="C34" s="1909" t="s">
        <v>549</v>
      </c>
      <c r="D34" s="1865">
        <v>9</v>
      </c>
      <c r="E34" s="1303">
        <v>11</v>
      </c>
      <c r="F34" s="1303">
        <v>16</v>
      </c>
      <c r="G34" s="1304">
        <v>18</v>
      </c>
      <c r="H34" s="1304">
        <v>18</v>
      </c>
      <c r="I34" s="1304">
        <v>14</v>
      </c>
      <c r="J34" s="1305">
        <v>15</v>
      </c>
      <c r="K34" s="1306">
        <v>127</v>
      </c>
      <c r="L34" s="1307">
        <v>34</v>
      </c>
      <c r="M34" s="1330">
        <v>34</v>
      </c>
      <c r="N34" s="1309">
        <v>2</v>
      </c>
      <c r="O34" s="1851">
        <f t="shared" si="2"/>
        <v>73</v>
      </c>
      <c r="P34" s="1897"/>
      <c r="Q34" s="1966"/>
      <c r="R34" s="1291">
        <f t="shared" si="3"/>
        <v>75</v>
      </c>
      <c r="S34" s="1898">
        <f t="shared" si="4"/>
        <v>220.58823529411765</v>
      </c>
      <c r="T34" s="1841"/>
      <c r="U34" s="1885">
        <v>75</v>
      </c>
      <c r="V34" s="1311"/>
      <c r="W34" s="1304"/>
    </row>
    <row r="35" spans="1:23" ht="15.75" thickBot="1">
      <c r="A35" s="1312" t="s">
        <v>550</v>
      </c>
      <c r="B35" s="1911" t="s">
        <v>551</v>
      </c>
      <c r="C35" s="1912"/>
      <c r="D35" s="1223">
        <f t="shared" ref="D35:O35" si="5">SUM(D25:D34)</f>
        <v>3198</v>
      </c>
      <c r="E35" s="1224">
        <f t="shared" si="5"/>
        <v>3212</v>
      </c>
      <c r="F35" s="1224">
        <f t="shared" si="5"/>
        <v>4042</v>
      </c>
      <c r="G35" s="1224">
        <f t="shared" si="5"/>
        <v>3921</v>
      </c>
      <c r="H35" s="1224">
        <f>SUM(H25:H34)</f>
        <v>4706</v>
      </c>
      <c r="I35" s="1224">
        <f>SUM(I25:I34)</f>
        <v>4447</v>
      </c>
      <c r="J35" s="1315">
        <v>4291</v>
      </c>
      <c r="K35" s="1316">
        <f>SUM(K25:K34)</f>
        <v>4207</v>
      </c>
      <c r="L35" s="1317">
        <f t="shared" si="5"/>
        <v>3971</v>
      </c>
      <c r="M35" s="1318">
        <f t="shared" si="5"/>
        <v>3971</v>
      </c>
      <c r="N35" s="1914">
        <f t="shared" si="5"/>
        <v>1088</v>
      </c>
      <c r="O35" s="1915">
        <f t="shared" si="5"/>
        <v>1052</v>
      </c>
      <c r="P35" s="1967"/>
      <c r="Q35" s="1968"/>
      <c r="R35" s="1223">
        <f t="shared" si="3"/>
        <v>2140</v>
      </c>
      <c r="S35" s="1917">
        <f t="shared" si="4"/>
        <v>53.890707630319824</v>
      </c>
      <c r="T35" s="1841"/>
      <c r="U35" s="1320">
        <f>SUM(U25:U34)</f>
        <v>2140</v>
      </c>
      <c r="V35" s="1224">
        <f>SUM(V25:V34)</f>
        <v>0</v>
      </c>
      <c r="W35" s="1224">
        <f>SUM(W25:W34)</f>
        <v>0</v>
      </c>
    </row>
    <row r="36" spans="1:23" ht="15">
      <c r="A36" s="1182" t="s">
        <v>492</v>
      </c>
      <c r="B36" s="1899" t="s">
        <v>657</v>
      </c>
      <c r="C36" s="1886">
        <v>601</v>
      </c>
      <c r="D36" s="1918"/>
      <c r="E36" s="1323">
        <v>0</v>
      </c>
      <c r="F36" s="1323">
        <v>0</v>
      </c>
      <c r="G36" s="1292">
        <v>0</v>
      </c>
      <c r="H36" s="1292">
        <v>0</v>
      </c>
      <c r="I36" s="1292">
        <v>0</v>
      </c>
      <c r="J36" s="1293">
        <v>0</v>
      </c>
      <c r="K36" s="1294">
        <v>0</v>
      </c>
      <c r="L36" s="1255"/>
      <c r="M36" s="1325"/>
      <c r="N36" s="1257">
        <v>0</v>
      </c>
      <c r="O36" s="1840">
        <f t="shared" si="2"/>
        <v>0</v>
      </c>
      <c r="P36" s="1889"/>
      <c r="Q36" s="1969"/>
      <c r="R36" s="1260">
        <f t="shared" si="3"/>
        <v>0</v>
      </c>
      <c r="S36" s="1333" t="e">
        <f t="shared" si="4"/>
        <v>#DIV/0!</v>
      </c>
      <c r="T36" s="1841"/>
      <c r="U36" s="1876">
        <v>0</v>
      </c>
      <c r="V36" s="1252"/>
      <c r="W36" s="1292"/>
    </row>
    <row r="37" spans="1:23" ht="15">
      <c r="A37" s="1199" t="s">
        <v>493</v>
      </c>
      <c r="B37" s="1903" t="s">
        <v>658</v>
      </c>
      <c r="C37" s="1890">
        <v>602</v>
      </c>
      <c r="D37" s="1854">
        <v>167</v>
      </c>
      <c r="E37" s="1264">
        <v>189</v>
      </c>
      <c r="F37" s="1264">
        <v>288</v>
      </c>
      <c r="G37" s="1266">
        <v>403</v>
      </c>
      <c r="H37" s="1266">
        <v>380</v>
      </c>
      <c r="I37" s="1266">
        <v>375</v>
      </c>
      <c r="J37" s="1265">
        <v>342</v>
      </c>
      <c r="K37" s="1269">
        <v>388</v>
      </c>
      <c r="L37" s="1270"/>
      <c r="M37" s="1271"/>
      <c r="N37" s="1272">
        <v>133</v>
      </c>
      <c r="O37" s="1861">
        <f t="shared" si="2"/>
        <v>170</v>
      </c>
      <c r="P37" s="1892"/>
      <c r="Q37" s="1892"/>
      <c r="R37" s="1275">
        <f t="shared" si="3"/>
        <v>303</v>
      </c>
      <c r="S37" s="1893" t="e">
        <f t="shared" si="4"/>
        <v>#DIV/0!</v>
      </c>
      <c r="T37" s="1841"/>
      <c r="U37" s="1863">
        <v>303</v>
      </c>
      <c r="V37" s="1267"/>
      <c r="W37" s="1266"/>
    </row>
    <row r="38" spans="1:23" ht="15">
      <c r="A38" s="1199" t="s">
        <v>494</v>
      </c>
      <c r="B38" s="1903" t="s">
        <v>659</v>
      </c>
      <c r="C38" s="1890">
        <v>604</v>
      </c>
      <c r="D38" s="1854"/>
      <c r="E38" s="1264">
        <v>0</v>
      </c>
      <c r="F38" s="1264">
        <v>0</v>
      </c>
      <c r="G38" s="1266">
        <v>0</v>
      </c>
      <c r="H38" s="1266">
        <v>0</v>
      </c>
      <c r="I38" s="1266">
        <v>0</v>
      </c>
      <c r="J38" s="1265">
        <v>0</v>
      </c>
      <c r="K38" s="1269">
        <v>0</v>
      </c>
      <c r="L38" s="1270"/>
      <c r="M38" s="1271"/>
      <c r="N38" s="1272">
        <v>0</v>
      </c>
      <c r="O38" s="1861">
        <f t="shared" si="2"/>
        <v>0</v>
      </c>
      <c r="P38" s="1892"/>
      <c r="Q38" s="1892"/>
      <c r="R38" s="1275">
        <f t="shared" si="3"/>
        <v>0</v>
      </c>
      <c r="S38" s="1893" t="e">
        <f t="shared" si="4"/>
        <v>#DIV/0!</v>
      </c>
      <c r="T38" s="1841"/>
      <c r="U38" s="1863">
        <v>0</v>
      </c>
      <c r="V38" s="1267"/>
      <c r="W38" s="1266"/>
    </row>
    <row r="39" spans="1:23" ht="15">
      <c r="A39" s="1199" t="s">
        <v>495</v>
      </c>
      <c r="B39" s="1903" t="s">
        <v>660</v>
      </c>
      <c r="C39" s="1890" t="s">
        <v>556</v>
      </c>
      <c r="D39" s="1854">
        <v>2886</v>
      </c>
      <c r="E39" s="1264">
        <v>3036</v>
      </c>
      <c r="F39" s="1264">
        <v>3517</v>
      </c>
      <c r="G39" s="1266">
        <v>3654</v>
      </c>
      <c r="H39" s="1266">
        <v>4308</v>
      </c>
      <c r="I39" s="1266">
        <v>4226</v>
      </c>
      <c r="J39" s="1265">
        <v>3842</v>
      </c>
      <c r="K39" s="1269">
        <v>3902</v>
      </c>
      <c r="L39" s="1270">
        <v>3971</v>
      </c>
      <c r="M39" s="1271">
        <v>3971</v>
      </c>
      <c r="N39" s="1272">
        <v>976</v>
      </c>
      <c r="O39" s="1861">
        <f t="shared" si="2"/>
        <v>999</v>
      </c>
      <c r="P39" s="1892"/>
      <c r="Q39" s="1892"/>
      <c r="R39" s="1275">
        <f t="shared" si="3"/>
        <v>1975</v>
      </c>
      <c r="S39" s="1893">
        <f t="shared" si="4"/>
        <v>49.735582976580204</v>
      </c>
      <c r="T39" s="1841"/>
      <c r="U39" s="1863">
        <v>1975</v>
      </c>
      <c r="V39" s="1267"/>
      <c r="W39" s="1266"/>
    </row>
    <row r="40" spans="1:23" ht="15.75" thickBot="1">
      <c r="A40" s="1149" t="s">
        <v>496</v>
      </c>
      <c r="B40" s="1908" t="s">
        <v>655</v>
      </c>
      <c r="C40" s="1909" t="s">
        <v>557</v>
      </c>
      <c r="D40" s="1865">
        <v>236</v>
      </c>
      <c r="E40" s="1303">
        <v>101</v>
      </c>
      <c r="F40" s="1303">
        <v>237</v>
      </c>
      <c r="G40" s="1304"/>
      <c r="H40" s="1304">
        <v>42</v>
      </c>
      <c r="I40" s="1304">
        <v>29</v>
      </c>
      <c r="J40" s="1305">
        <v>107</v>
      </c>
      <c r="K40" s="1306">
        <v>14</v>
      </c>
      <c r="L40" s="1307"/>
      <c r="M40" s="1330"/>
      <c r="N40" s="1309">
        <v>5</v>
      </c>
      <c r="O40" s="1851">
        <f t="shared" si="2"/>
        <v>6</v>
      </c>
      <c r="P40" s="1897"/>
      <c r="Q40" s="1897"/>
      <c r="R40" s="1291">
        <f t="shared" si="3"/>
        <v>11</v>
      </c>
      <c r="S40" s="1898" t="e">
        <f t="shared" si="4"/>
        <v>#DIV/0!</v>
      </c>
      <c r="T40" s="1841"/>
      <c r="U40" s="1885">
        <v>11</v>
      </c>
      <c r="V40" s="1311"/>
      <c r="W40" s="1304"/>
    </row>
    <row r="41" spans="1:23" ht="15.75" thickBot="1">
      <c r="A41" s="1312" t="s">
        <v>497</v>
      </c>
      <c r="B41" s="1911" t="s">
        <v>558</v>
      </c>
      <c r="C41" s="1912" t="s">
        <v>460</v>
      </c>
      <c r="D41" s="1223">
        <f t="shared" ref="D41:N41" si="6">SUM(D36:D40)</f>
        <v>3289</v>
      </c>
      <c r="E41" s="1224">
        <f t="shared" si="6"/>
        <v>3326</v>
      </c>
      <c r="F41" s="1224">
        <f t="shared" si="6"/>
        <v>4042</v>
      </c>
      <c r="G41" s="1224">
        <f t="shared" si="6"/>
        <v>4057</v>
      </c>
      <c r="H41" s="1224">
        <f>SUM(H36:H40)</f>
        <v>4730</v>
      </c>
      <c r="I41" s="1224">
        <f>SUM(I36:I40)</f>
        <v>4630</v>
      </c>
      <c r="J41" s="1315">
        <v>4291</v>
      </c>
      <c r="K41" s="1316">
        <f>SUM(K36:K40)</f>
        <v>4304</v>
      </c>
      <c r="L41" s="1317">
        <f t="shared" si="6"/>
        <v>3971</v>
      </c>
      <c r="M41" s="1318">
        <f t="shared" si="6"/>
        <v>3971</v>
      </c>
      <c r="N41" s="1970">
        <f t="shared" si="6"/>
        <v>1114</v>
      </c>
      <c r="O41" s="1971">
        <f>SUM(O36:O40)</f>
        <v>1175</v>
      </c>
      <c r="P41" s="1972"/>
      <c r="Q41" s="1973"/>
      <c r="R41" s="1224">
        <f t="shared" si="3"/>
        <v>2289</v>
      </c>
      <c r="S41" s="1974">
        <f t="shared" si="4"/>
        <v>57.642911105514983</v>
      </c>
      <c r="T41" s="1841"/>
      <c r="U41" s="1320">
        <f>SUM(U36:U40)</f>
        <v>2289</v>
      </c>
      <c r="V41" s="1224">
        <f>SUM(V36:V40)</f>
        <v>0</v>
      </c>
      <c r="W41" s="1224">
        <f>SUM(W36:W40)</f>
        <v>0</v>
      </c>
    </row>
    <row r="42" spans="1:23" ht="6.75" customHeight="1" thickBot="1">
      <c r="A42" s="1149"/>
      <c r="B42" s="1922"/>
      <c r="C42" s="1923"/>
      <c r="D42" s="1865"/>
      <c r="E42" s="1303"/>
      <c r="F42" s="1303"/>
      <c r="G42" s="1223"/>
      <c r="H42" s="1223"/>
      <c r="I42" s="1223"/>
      <c r="J42" s="1335"/>
      <c r="K42" s="1924"/>
      <c r="L42" s="1337"/>
      <c r="M42" s="1338"/>
      <c r="N42" s="1926"/>
      <c r="O42" s="1926"/>
      <c r="P42" s="1975"/>
      <c r="Q42" s="1976"/>
      <c r="R42" s="1977"/>
      <c r="S42" s="1333"/>
      <c r="T42" s="1841"/>
      <c r="U42" s="1926"/>
      <c r="V42" s="1303"/>
      <c r="W42" s="1303"/>
    </row>
    <row r="43" spans="1:23" ht="15.75" thickBot="1">
      <c r="A43" s="1344" t="s">
        <v>498</v>
      </c>
      <c r="B43" s="1313" t="s">
        <v>536</v>
      </c>
      <c r="C43" s="1912" t="s">
        <v>460</v>
      </c>
      <c r="D43" s="1223">
        <f t="shared" ref="D43:M43" si="7">D41-D39</f>
        <v>403</v>
      </c>
      <c r="E43" s="1224">
        <f t="shared" si="7"/>
        <v>290</v>
      </c>
      <c r="F43" s="1224">
        <f t="shared" si="7"/>
        <v>525</v>
      </c>
      <c r="G43" s="1224">
        <f t="shared" si="7"/>
        <v>403</v>
      </c>
      <c r="H43" s="1224">
        <f>H41-H39</f>
        <v>422</v>
      </c>
      <c r="I43" s="1224">
        <f>I41-I39</f>
        <v>404</v>
      </c>
      <c r="J43" s="1315">
        <v>449</v>
      </c>
      <c r="K43" s="1316">
        <f>K41-K39</f>
        <v>402</v>
      </c>
      <c r="L43" s="1223">
        <f>L41-L39</f>
        <v>0</v>
      </c>
      <c r="M43" s="1345">
        <f t="shared" si="7"/>
        <v>0</v>
      </c>
      <c r="N43" s="1320">
        <f>N41-N39</f>
        <v>138</v>
      </c>
      <c r="O43" s="1320">
        <f>O41-O39</f>
        <v>176</v>
      </c>
      <c r="P43" s="1320"/>
      <c r="Q43" s="1978"/>
      <c r="R43" s="1927">
        <f t="shared" si="3"/>
        <v>314</v>
      </c>
      <c r="S43" s="1333" t="e">
        <f t="shared" si="4"/>
        <v>#DIV/0!</v>
      </c>
      <c r="T43" s="1841"/>
      <c r="U43" s="1320">
        <f>U41-U39</f>
        <v>314</v>
      </c>
      <c r="V43" s="1224">
        <f>V41-V39</f>
        <v>0</v>
      </c>
      <c r="W43" s="1224">
        <f>W41-W39</f>
        <v>0</v>
      </c>
    </row>
    <row r="44" spans="1:23" ht="15.75" thickBot="1">
      <c r="A44" s="1312" t="s">
        <v>499</v>
      </c>
      <c r="B44" s="1313" t="s">
        <v>559</v>
      </c>
      <c r="C44" s="1912" t="s">
        <v>460</v>
      </c>
      <c r="D44" s="1223">
        <f t="shared" ref="D44:N44" si="8">D41-D35</f>
        <v>91</v>
      </c>
      <c r="E44" s="1224">
        <f t="shared" si="8"/>
        <v>114</v>
      </c>
      <c r="F44" s="1224">
        <f t="shared" si="8"/>
        <v>0</v>
      </c>
      <c r="G44" s="1224">
        <f t="shared" si="8"/>
        <v>136</v>
      </c>
      <c r="H44" s="1224">
        <f>H41-H35</f>
        <v>24</v>
      </c>
      <c r="I44" s="1224">
        <f>I41-I35</f>
        <v>183</v>
      </c>
      <c r="J44" s="1315">
        <v>0</v>
      </c>
      <c r="K44" s="1316">
        <f>K41-K35</f>
        <v>97</v>
      </c>
      <c r="L44" s="1223">
        <f>L41-L35</f>
        <v>0</v>
      </c>
      <c r="M44" s="1345">
        <f t="shared" si="8"/>
        <v>0</v>
      </c>
      <c r="N44" s="1320">
        <f t="shared" si="8"/>
        <v>26</v>
      </c>
      <c r="O44" s="1320">
        <f>O41-O35</f>
        <v>123</v>
      </c>
      <c r="P44" s="1320"/>
      <c r="Q44" s="1978"/>
      <c r="R44" s="1343">
        <f t="shared" si="3"/>
        <v>149</v>
      </c>
      <c r="S44" s="1333" t="e">
        <f t="shared" si="4"/>
        <v>#DIV/0!</v>
      </c>
      <c r="T44" s="1841"/>
      <c r="U44" s="1320">
        <f>U41-U35</f>
        <v>149</v>
      </c>
      <c r="V44" s="1224">
        <f>V41-V35</f>
        <v>0</v>
      </c>
      <c r="W44" s="1224">
        <f>W41-W35</f>
        <v>0</v>
      </c>
    </row>
    <row r="45" spans="1:23" ht="15.75" thickBot="1">
      <c r="A45" s="1349" t="s">
        <v>500</v>
      </c>
      <c r="B45" s="1350" t="s">
        <v>536</v>
      </c>
      <c r="C45" s="1929" t="s">
        <v>460</v>
      </c>
      <c r="D45" s="1223">
        <f t="shared" ref="D45:N45" si="9">D44-D39</f>
        <v>-2795</v>
      </c>
      <c r="E45" s="1224">
        <f t="shared" si="9"/>
        <v>-2922</v>
      </c>
      <c r="F45" s="1224">
        <f t="shared" si="9"/>
        <v>-3517</v>
      </c>
      <c r="G45" s="1224">
        <f t="shared" si="9"/>
        <v>-3518</v>
      </c>
      <c r="H45" s="1224">
        <f>H44-H39</f>
        <v>-4284</v>
      </c>
      <c r="I45" s="1224">
        <f>I44-I39</f>
        <v>-4043</v>
      </c>
      <c r="J45" s="1315">
        <v>-3842</v>
      </c>
      <c r="K45" s="1352">
        <f>K44-K39</f>
        <v>-3805</v>
      </c>
      <c r="L45" s="1223">
        <f t="shared" si="9"/>
        <v>-3971</v>
      </c>
      <c r="M45" s="1345">
        <f t="shared" si="9"/>
        <v>-3971</v>
      </c>
      <c r="N45" s="1320">
        <f t="shared" si="9"/>
        <v>-950</v>
      </c>
      <c r="O45" s="1320">
        <f>O44-O39</f>
        <v>-876</v>
      </c>
      <c r="P45" s="1320"/>
      <c r="Q45" s="1979"/>
      <c r="R45" s="1980">
        <f t="shared" si="3"/>
        <v>-1826</v>
      </c>
      <c r="S45" s="1353">
        <f t="shared" si="4"/>
        <v>45.983379501385038</v>
      </c>
      <c r="T45" s="1841"/>
      <c r="U45" s="1320">
        <f>U44-U39</f>
        <v>-1826</v>
      </c>
      <c r="V45" s="1224">
        <f>V44-V39</f>
        <v>0</v>
      </c>
      <c r="W45" s="1224">
        <f>W44-W39</f>
        <v>0</v>
      </c>
    </row>
    <row r="46" spans="1:23">
      <c r="A46" s="1930"/>
    </row>
    <row r="47" spans="1:23">
      <c r="A47" s="1930"/>
    </row>
    <row r="48" spans="1:23" ht="14.25">
      <c r="A48" s="1355" t="s">
        <v>661</v>
      </c>
      <c r="R48" s="1807"/>
      <c r="S48" s="1807"/>
      <c r="T48" s="1807"/>
      <c r="U48" s="1807"/>
      <c r="V48" s="1807"/>
      <c r="W48" s="1807"/>
    </row>
    <row r="49" spans="1:23" ht="14.25">
      <c r="A49" s="1355" t="s">
        <v>662</v>
      </c>
      <c r="R49" s="1807"/>
      <c r="S49" s="1807"/>
      <c r="T49" s="1807"/>
      <c r="U49" s="1807"/>
      <c r="V49" s="1807"/>
      <c r="W49" s="1807"/>
    </row>
    <row r="50" spans="1:23" ht="14.25">
      <c r="A50" s="1934" t="s">
        <v>663</v>
      </c>
      <c r="R50" s="1807"/>
      <c r="S50" s="1807"/>
      <c r="T50" s="1807"/>
      <c r="U50" s="1807"/>
      <c r="V50" s="1807"/>
      <c r="W50" s="1807"/>
    </row>
    <row r="51" spans="1:23" ht="14.25">
      <c r="A51" s="1358"/>
      <c r="R51" s="1807"/>
      <c r="S51" s="1807"/>
      <c r="T51" s="1807"/>
      <c r="U51" s="1807"/>
      <c r="V51" s="1807"/>
      <c r="W51" s="1807"/>
    </row>
    <row r="52" spans="1:23">
      <c r="A52" s="1354" t="s">
        <v>678</v>
      </c>
      <c r="R52" s="1807"/>
      <c r="S52" s="1807"/>
      <c r="T52" s="1807"/>
      <c r="U52" s="1807"/>
      <c r="V52" s="1807"/>
      <c r="W52" s="1807"/>
    </row>
    <row r="53" spans="1:23">
      <c r="A53" s="1930"/>
      <c r="R53" s="1807"/>
      <c r="S53" s="1807"/>
      <c r="T53" s="1807"/>
      <c r="U53" s="1807"/>
      <c r="V53" s="1807"/>
      <c r="W53" s="1807"/>
    </row>
    <row r="54" spans="1:23">
      <c r="A54" s="1930" t="s">
        <v>679</v>
      </c>
      <c r="R54" s="1807"/>
      <c r="S54" s="1807"/>
      <c r="T54" s="1807"/>
      <c r="U54" s="1807"/>
      <c r="V54" s="1807"/>
      <c r="W54" s="1807"/>
    </row>
    <row r="55" spans="1:23">
      <c r="A55" s="1930"/>
    </row>
    <row r="56" spans="1:23">
      <c r="A56" s="1930"/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6"/>
  <sheetViews>
    <sheetView workbookViewId="0">
      <selection activeCell="M30" sqref="M29:M30"/>
    </sheetView>
  </sheetViews>
  <sheetFormatPr defaultRowHeight="12.75"/>
  <cols>
    <col min="1" max="1" width="36.42578125" customWidth="1"/>
    <col min="2" max="2" width="13.5703125" hidden="1" customWidth="1"/>
    <col min="3" max="3" width="6.42578125" style="441" customWidth="1"/>
    <col min="4" max="4" width="11.7109375" hidden="1" customWidth="1"/>
    <col min="5" max="6" width="11.5703125" hidden="1" customWidth="1"/>
    <col min="7" max="11" width="11.5703125" style="373" hidden="1" customWidth="1"/>
    <col min="12" max="12" width="11.5703125" style="373" customWidth="1"/>
    <col min="13" max="13" width="11.42578125" style="1107" customWidth="1"/>
    <col min="14" max="14" width="9.85546875" style="373" customWidth="1"/>
    <col min="15" max="15" width="10.7109375" style="373" customWidth="1"/>
    <col min="16" max="16" width="9.28515625" style="373" customWidth="1"/>
    <col min="17" max="17" width="9.140625" style="373" customWidth="1"/>
    <col min="18" max="18" width="12" style="373" customWidth="1"/>
    <col min="19" max="19" width="9.140625" style="353" customWidth="1"/>
    <col min="20" max="20" width="3.42578125" style="373" customWidth="1"/>
    <col min="21" max="21" width="12.5703125" style="373" customWidth="1"/>
    <col min="22" max="22" width="11.85546875" style="373" customWidth="1"/>
    <col min="23" max="23" width="12" style="373" customWidth="1"/>
  </cols>
  <sheetData>
    <row r="1" spans="1:23" s="440" customFormat="1" ht="15.75">
      <c r="A1" s="2173" t="s">
        <v>624</v>
      </c>
      <c r="B1" s="2174"/>
      <c r="C1" s="2174"/>
      <c r="D1" s="2174"/>
      <c r="E1" s="2174"/>
      <c r="F1" s="2174"/>
      <c r="G1" s="2174"/>
      <c r="H1" s="2174"/>
      <c r="I1" s="2174"/>
      <c r="J1" s="2174"/>
      <c r="K1" s="2174"/>
      <c r="L1" s="2174"/>
      <c r="M1" s="2174"/>
      <c r="N1" s="2174"/>
      <c r="O1" s="2174"/>
      <c r="P1" s="2174"/>
      <c r="Q1" s="2174"/>
      <c r="R1" s="2174"/>
      <c r="S1" s="2174"/>
      <c r="T1" s="2174"/>
      <c r="U1" s="2174"/>
      <c r="V1" s="2174"/>
      <c r="W1" s="2174"/>
    </row>
    <row r="2" spans="1:23" ht="18">
      <c r="A2" s="1104" t="s">
        <v>437</v>
      </c>
      <c r="B2" s="1105"/>
      <c r="C2" s="1106"/>
      <c r="D2" s="147"/>
      <c r="E2" s="147"/>
      <c r="F2" s="147"/>
      <c r="G2" s="1107"/>
      <c r="H2" s="1107"/>
      <c r="I2" s="1107"/>
      <c r="J2" s="1107"/>
      <c r="K2" s="1107"/>
      <c r="L2" s="1107"/>
      <c r="M2" s="1108"/>
      <c r="N2" s="1108"/>
      <c r="O2" s="1107"/>
      <c r="P2" s="1107"/>
      <c r="Q2" s="1107"/>
      <c r="R2" s="1107"/>
      <c r="S2" s="1109"/>
      <c r="T2" s="1107"/>
      <c r="U2" s="1107"/>
      <c r="V2" s="1107"/>
      <c r="W2" s="1107"/>
    </row>
    <row r="3" spans="1:23">
      <c r="A3" s="1110"/>
      <c r="B3" s="147"/>
      <c r="C3" s="1106"/>
      <c r="D3" s="147"/>
      <c r="E3" s="147"/>
      <c r="F3" s="147"/>
      <c r="G3" s="1107"/>
      <c r="H3" s="1107"/>
      <c r="I3" s="1107"/>
      <c r="J3" s="1107"/>
      <c r="K3" s="1107"/>
      <c r="L3" s="1107"/>
      <c r="M3" s="1108"/>
      <c r="N3" s="1108"/>
      <c r="O3" s="1107"/>
      <c r="P3" s="1107"/>
      <c r="Q3" s="1107"/>
      <c r="R3" s="1107"/>
      <c r="S3" s="1109"/>
      <c r="T3" s="1107"/>
      <c r="U3" s="1107"/>
      <c r="V3" s="1107"/>
      <c r="W3" s="1107"/>
    </row>
    <row r="4" spans="1:23" ht="13.5" thickBot="1">
      <c r="A4" s="1111"/>
      <c r="B4" s="1112"/>
      <c r="C4" s="1113"/>
      <c r="D4" s="1112"/>
      <c r="E4" s="1112"/>
      <c r="F4" s="147"/>
      <c r="G4" s="1107"/>
      <c r="H4" s="1107"/>
      <c r="I4" s="1107"/>
      <c r="J4" s="1107"/>
      <c r="K4" s="1107"/>
      <c r="L4" s="1107"/>
      <c r="M4" s="1108"/>
      <c r="N4" s="1108"/>
      <c r="O4" s="1107"/>
      <c r="P4" s="1107"/>
      <c r="Q4" s="1107"/>
      <c r="R4" s="1107"/>
      <c r="S4" s="1109"/>
      <c r="T4" s="1107"/>
      <c r="U4" s="1107"/>
      <c r="V4" s="1107"/>
      <c r="W4" s="1107"/>
    </row>
    <row r="5" spans="1:23" ht="16.5" thickBot="1">
      <c r="A5" s="1981" t="s">
        <v>673</v>
      </c>
      <c r="B5" s="1115"/>
      <c r="C5" s="1982" t="s">
        <v>682</v>
      </c>
      <c r="D5" s="1983"/>
      <c r="E5" s="1984"/>
      <c r="F5" s="1983"/>
      <c r="G5" s="1985"/>
      <c r="H5" s="1986"/>
      <c r="I5" s="1986"/>
      <c r="J5" s="1986"/>
      <c r="K5" s="1986"/>
      <c r="L5" s="1120"/>
      <c r="M5" s="1121"/>
      <c r="N5" s="1121"/>
      <c r="O5" s="1107"/>
      <c r="P5" s="1107"/>
      <c r="Q5" s="1107"/>
      <c r="R5" s="1107"/>
      <c r="S5" s="1109"/>
      <c r="T5" s="1107"/>
      <c r="U5" s="1107"/>
      <c r="V5" s="1107"/>
      <c r="W5" s="1107"/>
    </row>
    <row r="6" spans="1:23" ht="13.5" thickBot="1">
      <c r="A6" s="1110" t="s">
        <v>440</v>
      </c>
      <c r="B6" s="147"/>
      <c r="C6" s="1106"/>
      <c r="D6" s="147"/>
      <c r="E6" s="147"/>
      <c r="F6" s="147"/>
      <c r="G6" s="1107"/>
      <c r="H6" s="1107"/>
      <c r="I6" s="1107"/>
      <c r="J6" s="1107"/>
      <c r="K6" s="1107"/>
      <c r="L6" s="1107"/>
      <c r="M6" s="1108"/>
      <c r="N6" s="1108"/>
      <c r="O6" s="1107"/>
      <c r="P6" s="1107"/>
      <c r="Q6" s="1107"/>
      <c r="R6" s="1107"/>
      <c r="S6" s="1109"/>
      <c r="T6" s="1107"/>
      <c r="U6" s="1107"/>
      <c r="V6" s="1107"/>
      <c r="W6" s="1107"/>
    </row>
    <row r="7" spans="1:23" ht="13.5" thickBot="1">
      <c r="A7" s="1987" t="s">
        <v>29</v>
      </c>
      <c r="B7" s="1988" t="s">
        <v>444</v>
      </c>
      <c r="C7" s="1988" t="s">
        <v>511</v>
      </c>
      <c r="D7" s="1989"/>
      <c r="E7" s="1989"/>
      <c r="F7" s="1988" t="s">
        <v>628</v>
      </c>
      <c r="G7" s="1990" t="s">
        <v>629</v>
      </c>
      <c r="H7" s="1990" t="s">
        <v>630</v>
      </c>
      <c r="I7" s="1990" t="s">
        <v>631</v>
      </c>
      <c r="J7" s="1990" t="s">
        <v>632</v>
      </c>
      <c r="K7" s="1990" t="s">
        <v>633</v>
      </c>
      <c r="L7" s="1991" t="s">
        <v>634</v>
      </c>
      <c r="M7" s="1992"/>
      <c r="N7" s="1993" t="s">
        <v>635</v>
      </c>
      <c r="O7" s="1994"/>
      <c r="P7" s="1994"/>
      <c r="Q7" s="1995"/>
      <c r="R7" s="1996" t="s">
        <v>636</v>
      </c>
      <c r="S7" s="1997" t="s">
        <v>443</v>
      </c>
      <c r="T7" s="1107"/>
      <c r="U7" s="1998" t="s">
        <v>667</v>
      </c>
      <c r="V7" s="1999"/>
      <c r="W7" s="2000"/>
    </row>
    <row r="8" spans="1:23" ht="13.5" thickBot="1">
      <c r="A8" s="2001"/>
      <c r="B8" s="2002"/>
      <c r="C8" s="2002"/>
      <c r="D8" s="2003" t="s">
        <v>626</v>
      </c>
      <c r="E8" s="2003" t="s">
        <v>627</v>
      </c>
      <c r="F8" s="2002"/>
      <c r="G8" s="2002"/>
      <c r="H8" s="2002"/>
      <c r="I8" s="2002"/>
      <c r="J8" s="2002"/>
      <c r="K8" s="2002"/>
      <c r="L8" s="2004" t="s">
        <v>33</v>
      </c>
      <c r="M8" s="2005" t="s">
        <v>34</v>
      </c>
      <c r="N8" s="2006" t="s">
        <v>447</v>
      </c>
      <c r="O8" s="2007" t="s">
        <v>450</v>
      </c>
      <c r="P8" s="2008" t="s">
        <v>453</v>
      </c>
      <c r="Q8" s="2009" t="s">
        <v>456</v>
      </c>
      <c r="R8" s="2004" t="s">
        <v>457</v>
      </c>
      <c r="S8" s="2010" t="s">
        <v>458</v>
      </c>
      <c r="T8" s="1107"/>
      <c r="U8" s="2011" t="s">
        <v>638</v>
      </c>
      <c r="V8" s="2012" t="s">
        <v>639</v>
      </c>
      <c r="W8" s="2012" t="s">
        <v>640</v>
      </c>
    </row>
    <row r="9" spans="1:23">
      <c r="A9" s="2013" t="s">
        <v>459</v>
      </c>
      <c r="B9" s="2014"/>
      <c r="C9" s="1151"/>
      <c r="D9" s="2015">
        <v>36</v>
      </c>
      <c r="E9" s="2015">
        <v>35</v>
      </c>
      <c r="F9" s="2015">
        <v>33</v>
      </c>
      <c r="G9" s="2016">
        <v>32</v>
      </c>
      <c r="H9" s="2016">
        <v>32</v>
      </c>
      <c r="I9" s="2016">
        <v>35</v>
      </c>
      <c r="J9" s="2017">
        <f>Q9</f>
        <v>0</v>
      </c>
      <c r="K9" s="2018">
        <v>36</v>
      </c>
      <c r="L9" s="2019"/>
      <c r="M9" s="2020"/>
      <c r="N9" s="2021">
        <v>36</v>
      </c>
      <c r="O9" s="1160">
        <f>U9</f>
        <v>35</v>
      </c>
      <c r="P9" s="2022"/>
      <c r="Q9" s="2017"/>
      <c r="R9" s="2023" t="s">
        <v>460</v>
      </c>
      <c r="S9" s="2024" t="s">
        <v>460</v>
      </c>
      <c r="T9" s="1164"/>
      <c r="U9" s="2025">
        <v>35</v>
      </c>
      <c r="V9" s="2026"/>
      <c r="W9" s="2026"/>
    </row>
    <row r="10" spans="1:23" ht="13.5" thickBot="1">
      <c r="A10" s="2027" t="s">
        <v>461</v>
      </c>
      <c r="B10" s="2028"/>
      <c r="C10" s="2029"/>
      <c r="D10" s="2030">
        <v>34</v>
      </c>
      <c r="E10" s="2030">
        <v>33</v>
      </c>
      <c r="F10" s="2030">
        <v>31</v>
      </c>
      <c r="G10" s="2031">
        <v>20</v>
      </c>
      <c r="H10" s="2031">
        <v>31</v>
      </c>
      <c r="I10" s="2031">
        <v>32</v>
      </c>
      <c r="J10" s="2032">
        <f t="shared" ref="J10:J21" si="0">Q10</f>
        <v>0</v>
      </c>
      <c r="K10" s="2033">
        <v>34</v>
      </c>
      <c r="L10" s="2034"/>
      <c r="M10" s="2035"/>
      <c r="N10" s="2036">
        <v>34</v>
      </c>
      <c r="O10" s="1177">
        <f t="shared" ref="O10:O21" si="1">U10</f>
        <v>34</v>
      </c>
      <c r="P10" s="2037"/>
      <c r="Q10" s="2032"/>
      <c r="R10" s="2038" t="s">
        <v>460</v>
      </c>
      <c r="S10" s="2039" t="s">
        <v>460</v>
      </c>
      <c r="T10" s="1164"/>
      <c r="U10" s="2040">
        <v>34</v>
      </c>
      <c r="V10" s="2041"/>
      <c r="W10" s="2041"/>
    </row>
    <row r="11" spans="1:23">
      <c r="A11" s="2042" t="s">
        <v>514</v>
      </c>
      <c r="B11" s="2043" t="s">
        <v>515</v>
      </c>
      <c r="C11" s="2044" t="s">
        <v>516</v>
      </c>
      <c r="D11" s="2045">
        <v>7222</v>
      </c>
      <c r="E11" s="2045">
        <v>7967</v>
      </c>
      <c r="F11" s="2045">
        <v>8446</v>
      </c>
      <c r="G11" s="2046">
        <v>9366</v>
      </c>
      <c r="H11" s="2046">
        <v>9946</v>
      </c>
      <c r="I11" s="2047">
        <v>10459</v>
      </c>
      <c r="J11" s="2048">
        <f t="shared" si="0"/>
        <v>0</v>
      </c>
      <c r="K11" s="2049">
        <v>11473</v>
      </c>
      <c r="L11" s="2050" t="s">
        <v>460</v>
      </c>
      <c r="M11" s="2051" t="s">
        <v>460</v>
      </c>
      <c r="N11" s="2052">
        <v>11480</v>
      </c>
      <c r="O11" s="1160">
        <f t="shared" si="1"/>
        <v>11496</v>
      </c>
      <c r="P11" s="2053"/>
      <c r="Q11" s="2048"/>
      <c r="R11" s="2054" t="s">
        <v>460</v>
      </c>
      <c r="S11" s="2055" t="s">
        <v>460</v>
      </c>
      <c r="T11" s="1164"/>
      <c r="U11" s="2056">
        <v>11496</v>
      </c>
      <c r="V11" s="2046"/>
      <c r="W11" s="2046"/>
    </row>
    <row r="12" spans="1:23">
      <c r="A12" s="2057" t="s">
        <v>517</v>
      </c>
      <c r="B12" s="2058" t="s">
        <v>518</v>
      </c>
      <c r="C12" s="2044" t="s">
        <v>519</v>
      </c>
      <c r="D12" s="2045">
        <v>-6890</v>
      </c>
      <c r="E12" s="2045">
        <v>-7363</v>
      </c>
      <c r="F12" s="2045">
        <v>8049</v>
      </c>
      <c r="G12" s="2046">
        <v>9072</v>
      </c>
      <c r="H12" s="2046">
        <v>9747</v>
      </c>
      <c r="I12" s="2046">
        <v>10149</v>
      </c>
      <c r="J12" s="2059">
        <f t="shared" si="0"/>
        <v>0</v>
      </c>
      <c r="K12" s="2049">
        <v>11036</v>
      </c>
      <c r="L12" s="2060" t="s">
        <v>460</v>
      </c>
      <c r="M12" s="2061" t="s">
        <v>460</v>
      </c>
      <c r="N12" s="2062">
        <v>11065</v>
      </c>
      <c r="O12" s="1204">
        <f t="shared" si="1"/>
        <v>11095</v>
      </c>
      <c r="P12" s="2063"/>
      <c r="Q12" s="2059"/>
      <c r="R12" s="2054" t="s">
        <v>460</v>
      </c>
      <c r="S12" s="2055" t="s">
        <v>460</v>
      </c>
      <c r="T12" s="1164"/>
      <c r="U12" s="2064">
        <v>11095</v>
      </c>
      <c r="V12" s="2046"/>
      <c r="W12" s="2046"/>
    </row>
    <row r="13" spans="1:23">
      <c r="A13" s="2057" t="s">
        <v>467</v>
      </c>
      <c r="B13" s="2058" t="s">
        <v>641</v>
      </c>
      <c r="C13" s="2044" t="s">
        <v>521</v>
      </c>
      <c r="D13" s="2045">
        <v>511</v>
      </c>
      <c r="E13" s="2045">
        <v>476</v>
      </c>
      <c r="F13" s="2045">
        <v>323</v>
      </c>
      <c r="G13" s="2046">
        <v>177</v>
      </c>
      <c r="H13" s="2046">
        <v>135</v>
      </c>
      <c r="I13" s="2046">
        <v>196</v>
      </c>
      <c r="J13" s="2059">
        <f t="shared" si="0"/>
        <v>0</v>
      </c>
      <c r="K13" s="2049">
        <v>241</v>
      </c>
      <c r="L13" s="2060" t="s">
        <v>460</v>
      </c>
      <c r="M13" s="2061" t="s">
        <v>460</v>
      </c>
      <c r="N13" s="2062">
        <v>263</v>
      </c>
      <c r="O13" s="1204">
        <f t="shared" si="1"/>
        <v>157</v>
      </c>
      <c r="P13" s="2063"/>
      <c r="Q13" s="2059"/>
      <c r="R13" s="2054" t="s">
        <v>460</v>
      </c>
      <c r="S13" s="2055" t="s">
        <v>460</v>
      </c>
      <c r="T13" s="1164"/>
      <c r="U13" s="2064">
        <v>157</v>
      </c>
      <c r="V13" s="2046"/>
      <c r="W13" s="2046"/>
    </row>
    <row r="14" spans="1:23">
      <c r="A14" s="2057" t="s">
        <v>468</v>
      </c>
      <c r="B14" s="2058" t="s">
        <v>642</v>
      </c>
      <c r="C14" s="2044" t="s">
        <v>460</v>
      </c>
      <c r="D14" s="2045">
        <v>907</v>
      </c>
      <c r="E14" s="2045">
        <v>1398</v>
      </c>
      <c r="F14" s="2045">
        <v>962</v>
      </c>
      <c r="G14" s="2046">
        <v>470</v>
      </c>
      <c r="H14" s="2046">
        <v>494</v>
      </c>
      <c r="I14" s="2046">
        <v>449</v>
      </c>
      <c r="J14" s="2059">
        <f t="shared" si="0"/>
        <v>0</v>
      </c>
      <c r="K14" s="2049">
        <v>480</v>
      </c>
      <c r="L14" s="2060" t="s">
        <v>460</v>
      </c>
      <c r="M14" s="2061" t="s">
        <v>460</v>
      </c>
      <c r="N14" s="2062">
        <v>2659</v>
      </c>
      <c r="O14" s="1204">
        <f t="shared" si="1"/>
        <v>1617</v>
      </c>
      <c r="P14" s="2063"/>
      <c r="Q14" s="2059"/>
      <c r="R14" s="2054" t="s">
        <v>460</v>
      </c>
      <c r="S14" s="2055" t="s">
        <v>460</v>
      </c>
      <c r="T14" s="1164"/>
      <c r="U14" s="2064">
        <v>1617</v>
      </c>
      <c r="V14" s="2046"/>
      <c r="W14" s="2046"/>
    </row>
    <row r="15" spans="1:23" ht="13.5" thickBot="1">
      <c r="A15" s="2013" t="s">
        <v>469</v>
      </c>
      <c r="B15" s="2065" t="s">
        <v>643</v>
      </c>
      <c r="C15" s="2066" t="s">
        <v>524</v>
      </c>
      <c r="D15" s="1336">
        <v>1671</v>
      </c>
      <c r="E15" s="1336">
        <v>975</v>
      </c>
      <c r="F15" s="1336">
        <v>1677</v>
      </c>
      <c r="G15" s="2067">
        <v>2159</v>
      </c>
      <c r="H15" s="2067">
        <v>2740</v>
      </c>
      <c r="I15" s="2067">
        <v>2194</v>
      </c>
      <c r="J15" s="2068">
        <f t="shared" si="0"/>
        <v>0</v>
      </c>
      <c r="K15" s="1213">
        <v>2468</v>
      </c>
      <c r="L15" s="2069" t="s">
        <v>460</v>
      </c>
      <c r="M15" s="2070" t="s">
        <v>460</v>
      </c>
      <c r="N15" s="2071">
        <v>3909</v>
      </c>
      <c r="O15" s="1177">
        <f t="shared" si="1"/>
        <v>5785</v>
      </c>
      <c r="P15" s="2072"/>
      <c r="Q15" s="2068"/>
      <c r="R15" s="2023" t="s">
        <v>460</v>
      </c>
      <c r="S15" s="2024" t="s">
        <v>460</v>
      </c>
      <c r="T15" s="1164"/>
      <c r="U15" s="2073">
        <v>5785</v>
      </c>
      <c r="V15" s="2067"/>
      <c r="W15" s="2067"/>
    </row>
    <row r="16" spans="1:23" ht="15.75" thickBot="1">
      <c r="A16" s="2074" t="s">
        <v>525</v>
      </c>
      <c r="B16" s="2075"/>
      <c r="C16" s="2076"/>
      <c r="D16" s="1980">
        <v>3421</v>
      </c>
      <c r="E16" s="1980">
        <v>3453</v>
      </c>
      <c r="F16" s="1980">
        <f t="shared" ref="F16:K16" si="2">F11-F12+F13+F14+F15</f>
        <v>3359</v>
      </c>
      <c r="G16" s="1980">
        <f t="shared" si="2"/>
        <v>3100</v>
      </c>
      <c r="H16" s="2077">
        <f t="shared" si="2"/>
        <v>3568</v>
      </c>
      <c r="I16" s="2077">
        <f t="shared" si="2"/>
        <v>3149</v>
      </c>
      <c r="J16" s="2077">
        <f t="shared" si="2"/>
        <v>0</v>
      </c>
      <c r="K16" s="2077">
        <f t="shared" si="2"/>
        <v>3626</v>
      </c>
      <c r="L16" s="2078" t="s">
        <v>460</v>
      </c>
      <c r="M16" s="2079" t="s">
        <v>460</v>
      </c>
      <c r="N16" s="2080">
        <f>N11-N12+N13+N14+N15</f>
        <v>7246</v>
      </c>
      <c r="O16" s="2081">
        <f>O11-O12+O13+O14+O15</f>
        <v>7960</v>
      </c>
      <c r="P16" s="2082"/>
      <c r="Q16" s="2081"/>
      <c r="R16" s="2083" t="s">
        <v>460</v>
      </c>
      <c r="S16" s="2084" t="s">
        <v>460</v>
      </c>
      <c r="T16" s="1164"/>
      <c r="U16" s="2081">
        <f>U11-U12+U13+U14+U15</f>
        <v>7960</v>
      </c>
      <c r="V16" s="2077">
        <f>V11-V12+V13+V14+V15</f>
        <v>0</v>
      </c>
      <c r="W16" s="2077">
        <f>W11-W12+W13+W14+W15</f>
        <v>0</v>
      </c>
    </row>
    <row r="17" spans="1:24">
      <c r="A17" s="2013" t="s">
        <v>526</v>
      </c>
      <c r="B17" s="2043" t="s">
        <v>527</v>
      </c>
      <c r="C17" s="2066">
        <v>401</v>
      </c>
      <c r="D17" s="1336">
        <v>413</v>
      </c>
      <c r="E17" s="1336">
        <v>685</v>
      </c>
      <c r="F17" s="1336">
        <v>479</v>
      </c>
      <c r="G17" s="2067">
        <v>375</v>
      </c>
      <c r="H17" s="2067">
        <v>280</v>
      </c>
      <c r="I17" s="2067">
        <v>392</v>
      </c>
      <c r="J17" s="2048">
        <f t="shared" si="0"/>
        <v>0</v>
      </c>
      <c r="K17" s="1213">
        <v>518</v>
      </c>
      <c r="L17" s="2050" t="s">
        <v>460</v>
      </c>
      <c r="M17" s="2051" t="s">
        <v>460</v>
      </c>
      <c r="N17" s="2071">
        <v>497</v>
      </c>
      <c r="O17" s="1160">
        <f t="shared" si="1"/>
        <v>482</v>
      </c>
      <c r="P17" s="2085"/>
      <c r="Q17" s="2048"/>
      <c r="R17" s="2023" t="s">
        <v>460</v>
      </c>
      <c r="S17" s="2024" t="s">
        <v>460</v>
      </c>
      <c r="T17" s="1164"/>
      <c r="U17" s="2086">
        <v>482</v>
      </c>
      <c r="V17" s="2067"/>
      <c r="W17" s="2067"/>
    </row>
    <row r="18" spans="1:24">
      <c r="A18" s="2057" t="s">
        <v>528</v>
      </c>
      <c r="B18" s="2058" t="s">
        <v>529</v>
      </c>
      <c r="C18" s="2044" t="s">
        <v>530</v>
      </c>
      <c r="D18" s="2045">
        <v>781</v>
      </c>
      <c r="E18" s="2045">
        <v>349</v>
      </c>
      <c r="F18" s="2045">
        <v>835</v>
      </c>
      <c r="G18" s="2046">
        <v>704</v>
      </c>
      <c r="H18" s="2046">
        <v>1212</v>
      </c>
      <c r="I18" s="2046">
        <v>782</v>
      </c>
      <c r="J18" s="2059">
        <f t="shared" si="0"/>
        <v>0</v>
      </c>
      <c r="K18" s="2049">
        <v>817</v>
      </c>
      <c r="L18" s="2060" t="s">
        <v>460</v>
      </c>
      <c r="M18" s="2061" t="s">
        <v>460</v>
      </c>
      <c r="N18" s="2062">
        <v>827</v>
      </c>
      <c r="O18" s="1204">
        <f t="shared" si="1"/>
        <v>1059</v>
      </c>
      <c r="P18" s="2085"/>
      <c r="Q18" s="2059"/>
      <c r="R18" s="2054" t="s">
        <v>460</v>
      </c>
      <c r="S18" s="2055" t="s">
        <v>460</v>
      </c>
      <c r="T18" s="1164"/>
      <c r="U18" s="2087">
        <v>1059</v>
      </c>
      <c r="V18" s="2046"/>
      <c r="W18" s="2046"/>
    </row>
    <row r="19" spans="1:24">
      <c r="A19" s="2057" t="s">
        <v>473</v>
      </c>
      <c r="B19" s="2058" t="s">
        <v>644</v>
      </c>
      <c r="C19" s="2044" t="s">
        <v>460</v>
      </c>
      <c r="D19" s="2045">
        <v>0</v>
      </c>
      <c r="E19" s="2045">
        <v>0</v>
      </c>
      <c r="F19" s="2045">
        <v>0</v>
      </c>
      <c r="G19" s="2046">
        <v>0</v>
      </c>
      <c r="H19" s="2046">
        <v>0</v>
      </c>
      <c r="I19" s="2046">
        <v>0</v>
      </c>
      <c r="J19" s="2059">
        <f t="shared" si="0"/>
        <v>0</v>
      </c>
      <c r="K19" s="2049">
        <v>0</v>
      </c>
      <c r="L19" s="2060" t="s">
        <v>460</v>
      </c>
      <c r="M19" s="2061" t="s">
        <v>460</v>
      </c>
      <c r="N19" s="2062">
        <v>0</v>
      </c>
      <c r="O19" s="1204">
        <f t="shared" si="1"/>
        <v>0</v>
      </c>
      <c r="P19" s="2085"/>
      <c r="Q19" s="2059"/>
      <c r="R19" s="2054" t="s">
        <v>460</v>
      </c>
      <c r="S19" s="2055" t="s">
        <v>460</v>
      </c>
      <c r="T19" s="1164"/>
      <c r="U19" s="2087">
        <v>0</v>
      </c>
      <c r="V19" s="2046"/>
      <c r="W19" s="2046"/>
    </row>
    <row r="20" spans="1:24">
      <c r="A20" s="2057" t="s">
        <v>474</v>
      </c>
      <c r="B20" s="2058" t="s">
        <v>531</v>
      </c>
      <c r="C20" s="2044" t="s">
        <v>460</v>
      </c>
      <c r="D20" s="2045">
        <v>1685</v>
      </c>
      <c r="E20" s="2045">
        <v>1849</v>
      </c>
      <c r="F20" s="2045">
        <v>1975</v>
      </c>
      <c r="G20" s="2046">
        <v>1876</v>
      </c>
      <c r="H20" s="2046">
        <v>1894</v>
      </c>
      <c r="I20" s="2046">
        <v>1874</v>
      </c>
      <c r="J20" s="2059">
        <f t="shared" si="0"/>
        <v>0</v>
      </c>
      <c r="K20" s="2049">
        <v>2073</v>
      </c>
      <c r="L20" s="2060" t="s">
        <v>460</v>
      </c>
      <c r="M20" s="2061" t="s">
        <v>460</v>
      </c>
      <c r="N20" s="2062">
        <v>5706</v>
      </c>
      <c r="O20" s="1204">
        <f t="shared" si="1"/>
        <v>6419</v>
      </c>
      <c r="P20" s="2085"/>
      <c r="Q20" s="2059"/>
      <c r="R20" s="2054" t="s">
        <v>460</v>
      </c>
      <c r="S20" s="2055" t="s">
        <v>460</v>
      </c>
      <c r="T20" s="1164"/>
      <c r="U20" s="2087">
        <v>6419</v>
      </c>
      <c r="V20" s="2046"/>
      <c r="W20" s="2046"/>
    </row>
    <row r="21" spans="1:24" ht="13.5" thickBot="1">
      <c r="A21" s="2027" t="s">
        <v>533</v>
      </c>
      <c r="B21" s="2088"/>
      <c r="C21" s="2089" t="s">
        <v>460</v>
      </c>
      <c r="D21" s="2045">
        <v>0</v>
      </c>
      <c r="E21" s="2045">
        <v>0</v>
      </c>
      <c r="F21" s="2045">
        <v>0</v>
      </c>
      <c r="G21" s="2090">
        <v>0</v>
      </c>
      <c r="H21" s="2091"/>
      <c r="I21" s="2090">
        <v>0</v>
      </c>
      <c r="J21" s="2092">
        <f t="shared" si="0"/>
        <v>0</v>
      </c>
      <c r="K21" s="2093">
        <v>0</v>
      </c>
      <c r="L21" s="2034" t="s">
        <v>460</v>
      </c>
      <c r="M21" s="2035" t="s">
        <v>460</v>
      </c>
      <c r="N21" s="2094">
        <v>0</v>
      </c>
      <c r="O21" s="1177">
        <f t="shared" si="1"/>
        <v>0</v>
      </c>
      <c r="P21" s="2095"/>
      <c r="Q21" s="2092"/>
      <c r="R21" s="2091" t="s">
        <v>460</v>
      </c>
      <c r="S21" s="2096" t="s">
        <v>460</v>
      </c>
      <c r="T21" s="1164"/>
      <c r="U21" s="2097">
        <v>0</v>
      </c>
      <c r="V21" s="2090"/>
      <c r="W21" s="2090"/>
    </row>
    <row r="22" spans="1:24" ht="15">
      <c r="A22" s="2098" t="s">
        <v>476</v>
      </c>
      <c r="B22" s="2043" t="s">
        <v>535</v>
      </c>
      <c r="C22" s="537" t="s">
        <v>460</v>
      </c>
      <c r="D22" s="2099">
        <v>13454</v>
      </c>
      <c r="E22" s="2099">
        <v>13860</v>
      </c>
      <c r="F22" s="2099">
        <v>13442</v>
      </c>
      <c r="G22" s="2100">
        <v>14664</v>
      </c>
      <c r="H22" s="2100">
        <v>14584</v>
      </c>
      <c r="I22" s="2100">
        <v>15272</v>
      </c>
      <c r="J22" s="2101">
        <v>15545</v>
      </c>
      <c r="K22" s="2100">
        <v>17264</v>
      </c>
      <c r="L22" s="2102">
        <v>17261</v>
      </c>
      <c r="M22" s="2103">
        <v>17261</v>
      </c>
      <c r="N22" s="2104">
        <v>4219</v>
      </c>
      <c r="O22" s="1840">
        <f>U22-N22</f>
        <v>3807</v>
      </c>
      <c r="P22" s="2105"/>
      <c r="Q22" s="2105"/>
      <c r="R22" s="2106">
        <f>SUM(N22:Q22)</f>
        <v>8026</v>
      </c>
      <c r="S22" s="2107">
        <f>(R22/M22)*100</f>
        <v>46.497885406407505</v>
      </c>
      <c r="T22" s="1164"/>
      <c r="U22" s="2056">
        <v>8026</v>
      </c>
      <c r="V22" s="2108"/>
      <c r="W22" s="2100"/>
      <c r="X22" s="151"/>
    </row>
    <row r="23" spans="1:24" ht="15">
      <c r="A23" s="2057" t="s">
        <v>477</v>
      </c>
      <c r="B23" s="2058" t="s">
        <v>536</v>
      </c>
      <c r="C23" s="546" t="s">
        <v>460</v>
      </c>
      <c r="D23" s="2045"/>
      <c r="E23" s="2045"/>
      <c r="F23" s="2045"/>
      <c r="G23" s="2109"/>
      <c r="H23" s="2109"/>
      <c r="I23" s="2109"/>
      <c r="J23" s="2109">
        <v>0</v>
      </c>
      <c r="K23" s="2109">
        <v>584</v>
      </c>
      <c r="L23" s="2110"/>
      <c r="M23" s="2111"/>
      <c r="N23" s="2112"/>
      <c r="O23" s="1861">
        <f t="shared" ref="O23:O40" si="3">U23-N23</f>
        <v>0</v>
      </c>
      <c r="P23" s="2113"/>
      <c r="Q23" s="2113"/>
      <c r="R23" s="2114">
        <f t="shared" ref="R23:R45" si="4">SUM(N23:Q23)</f>
        <v>0</v>
      </c>
      <c r="S23" s="2115" t="e">
        <f t="shared" ref="S23:S45" si="5">(R23/M23)*100</f>
        <v>#DIV/0!</v>
      </c>
      <c r="T23" s="1164"/>
      <c r="U23" s="2064">
        <v>0</v>
      </c>
      <c r="V23" s="2116"/>
      <c r="W23" s="2109"/>
    </row>
    <row r="24" spans="1:24" ht="15.75" thickBot="1">
      <c r="A24" s="2027" t="s">
        <v>478</v>
      </c>
      <c r="B24" s="2088" t="s">
        <v>536</v>
      </c>
      <c r="C24" s="553">
        <v>672</v>
      </c>
      <c r="D24" s="2117">
        <v>2805</v>
      </c>
      <c r="E24" s="2117">
        <v>3030</v>
      </c>
      <c r="F24" s="2117">
        <v>3000</v>
      </c>
      <c r="G24" s="2118">
        <v>3400</v>
      </c>
      <c r="H24" s="2118">
        <v>3450</v>
      </c>
      <c r="I24" s="2118">
        <v>3500</v>
      </c>
      <c r="J24" s="2118">
        <v>3300</v>
      </c>
      <c r="K24" s="2118">
        <v>2816</v>
      </c>
      <c r="L24" s="2119">
        <f>SUM(L25:L29)</f>
        <v>3400</v>
      </c>
      <c r="M24" s="2120">
        <f>SUM(M25:M29)</f>
        <v>3400</v>
      </c>
      <c r="N24" s="2121">
        <v>840</v>
      </c>
      <c r="O24" s="1851">
        <f t="shared" si="3"/>
        <v>1140</v>
      </c>
      <c r="P24" s="2122"/>
      <c r="Q24" s="2122"/>
      <c r="R24" s="2123">
        <f t="shared" si="4"/>
        <v>1980</v>
      </c>
      <c r="S24" s="2124">
        <f t="shared" si="5"/>
        <v>58.235294117647065</v>
      </c>
      <c r="T24" s="1164"/>
      <c r="U24" s="2073">
        <v>1980</v>
      </c>
      <c r="V24" s="2125"/>
      <c r="W24" s="2118"/>
    </row>
    <row r="25" spans="1:24" ht="15">
      <c r="A25" s="2042" t="s">
        <v>479</v>
      </c>
      <c r="B25" s="2126" t="s">
        <v>645</v>
      </c>
      <c r="C25" s="560">
        <v>501</v>
      </c>
      <c r="D25" s="2045">
        <v>3042</v>
      </c>
      <c r="E25" s="2045">
        <v>2862</v>
      </c>
      <c r="F25" s="2045">
        <v>2431</v>
      </c>
      <c r="G25" s="2101">
        <v>3440</v>
      </c>
      <c r="H25" s="2101">
        <v>2922</v>
      </c>
      <c r="I25" s="2101">
        <v>2849</v>
      </c>
      <c r="J25" s="2101">
        <v>2182</v>
      </c>
      <c r="K25" s="2101">
        <v>1886</v>
      </c>
      <c r="L25" s="2102">
        <v>1000</v>
      </c>
      <c r="M25" s="2127">
        <v>1000</v>
      </c>
      <c r="N25" s="2128">
        <v>192</v>
      </c>
      <c r="O25" s="1840">
        <f t="shared" si="3"/>
        <v>1018</v>
      </c>
      <c r="P25" s="2105"/>
      <c r="Q25" s="2105"/>
      <c r="R25" s="2129">
        <f t="shared" si="4"/>
        <v>1210</v>
      </c>
      <c r="S25" s="2107">
        <f t="shared" si="5"/>
        <v>121</v>
      </c>
      <c r="T25" s="1164"/>
      <c r="U25" s="2130">
        <v>1210</v>
      </c>
      <c r="V25" s="2131"/>
      <c r="W25" s="2101"/>
    </row>
    <row r="26" spans="1:24" ht="15">
      <c r="A26" s="2057" t="s">
        <v>480</v>
      </c>
      <c r="B26" s="2132" t="s">
        <v>646</v>
      </c>
      <c r="C26" s="565">
        <v>502</v>
      </c>
      <c r="D26" s="2045">
        <v>812</v>
      </c>
      <c r="E26" s="2045">
        <v>951</v>
      </c>
      <c r="F26" s="2045">
        <v>1318</v>
      </c>
      <c r="G26" s="2109">
        <v>1425</v>
      </c>
      <c r="H26" s="2109">
        <v>1283</v>
      </c>
      <c r="I26" s="2109">
        <v>1482</v>
      </c>
      <c r="J26" s="2109">
        <v>1107</v>
      </c>
      <c r="K26" s="2109">
        <v>1044</v>
      </c>
      <c r="L26" s="2110">
        <v>1200</v>
      </c>
      <c r="M26" s="2111">
        <v>1200</v>
      </c>
      <c r="N26" s="2112">
        <v>443</v>
      </c>
      <c r="O26" s="1861">
        <f t="shared" si="3"/>
        <v>210</v>
      </c>
      <c r="P26" s="2113"/>
      <c r="Q26" s="2113"/>
      <c r="R26" s="2133">
        <f t="shared" si="4"/>
        <v>653</v>
      </c>
      <c r="S26" s="2134">
        <f t="shared" si="5"/>
        <v>54.416666666666671</v>
      </c>
      <c r="T26" s="1164"/>
      <c r="U26" s="2064">
        <v>653</v>
      </c>
      <c r="V26" s="2116"/>
      <c r="W26" s="2109"/>
    </row>
    <row r="27" spans="1:24" ht="15">
      <c r="A27" s="2057" t="s">
        <v>481</v>
      </c>
      <c r="B27" s="2132" t="s">
        <v>647</v>
      </c>
      <c r="C27" s="565">
        <v>504</v>
      </c>
      <c r="D27" s="2045">
        <v>80</v>
      </c>
      <c r="E27" s="2045">
        <v>26</v>
      </c>
      <c r="F27" s="2045">
        <v>0</v>
      </c>
      <c r="G27" s="2109">
        <v>14</v>
      </c>
      <c r="H27" s="2109">
        <v>14</v>
      </c>
      <c r="I27" s="2109">
        <v>4</v>
      </c>
      <c r="J27" s="2109">
        <v>0</v>
      </c>
      <c r="K27" s="2109">
        <v>0</v>
      </c>
      <c r="L27" s="2110"/>
      <c r="M27" s="2111"/>
      <c r="N27" s="2112">
        <v>0</v>
      </c>
      <c r="O27" s="1861">
        <f t="shared" si="3"/>
        <v>0</v>
      </c>
      <c r="P27" s="2113"/>
      <c r="Q27" s="2113"/>
      <c r="R27" s="2133">
        <f t="shared" si="4"/>
        <v>0</v>
      </c>
      <c r="S27" s="2134" t="e">
        <f t="shared" si="5"/>
        <v>#DIV/0!</v>
      </c>
      <c r="T27" s="1164"/>
      <c r="U27" s="2064">
        <v>0</v>
      </c>
      <c r="V27" s="2116"/>
      <c r="W27" s="2109"/>
    </row>
    <row r="28" spans="1:24" ht="15">
      <c r="A28" s="2057" t="s">
        <v>483</v>
      </c>
      <c r="B28" s="2132" t="s">
        <v>648</v>
      </c>
      <c r="C28" s="565">
        <v>511</v>
      </c>
      <c r="D28" s="2045">
        <v>300</v>
      </c>
      <c r="E28" s="2045">
        <v>676</v>
      </c>
      <c r="F28" s="2045">
        <v>375</v>
      </c>
      <c r="G28" s="2109">
        <v>197</v>
      </c>
      <c r="H28" s="2109">
        <v>540</v>
      </c>
      <c r="I28" s="2109">
        <v>484</v>
      </c>
      <c r="J28" s="2109">
        <v>549</v>
      </c>
      <c r="K28" s="2109">
        <v>485</v>
      </c>
      <c r="L28" s="2110">
        <v>600</v>
      </c>
      <c r="M28" s="2111">
        <v>600</v>
      </c>
      <c r="N28" s="2112">
        <v>180</v>
      </c>
      <c r="O28" s="1861">
        <f t="shared" si="3"/>
        <v>55</v>
      </c>
      <c r="P28" s="2113"/>
      <c r="Q28" s="2113"/>
      <c r="R28" s="2133">
        <f t="shared" si="4"/>
        <v>235</v>
      </c>
      <c r="S28" s="2134">
        <f t="shared" si="5"/>
        <v>39.166666666666664</v>
      </c>
      <c r="T28" s="1164"/>
      <c r="U28" s="2064">
        <v>235</v>
      </c>
      <c r="V28" s="2116"/>
      <c r="W28" s="2109"/>
    </row>
    <row r="29" spans="1:24" ht="15">
      <c r="A29" s="2057" t="s">
        <v>484</v>
      </c>
      <c r="B29" s="2132" t="s">
        <v>649</v>
      </c>
      <c r="C29" s="565">
        <v>518</v>
      </c>
      <c r="D29" s="2045">
        <v>497</v>
      </c>
      <c r="E29" s="2045">
        <v>585</v>
      </c>
      <c r="F29" s="2045">
        <v>465</v>
      </c>
      <c r="G29" s="2109">
        <v>713</v>
      </c>
      <c r="H29" s="2109">
        <v>464</v>
      </c>
      <c r="I29" s="2109">
        <v>672</v>
      </c>
      <c r="J29" s="2109">
        <v>618</v>
      </c>
      <c r="K29" s="2109">
        <v>1015</v>
      </c>
      <c r="L29" s="2110">
        <v>600</v>
      </c>
      <c r="M29" s="2111">
        <v>600</v>
      </c>
      <c r="N29" s="2112">
        <v>182</v>
      </c>
      <c r="O29" s="1861">
        <f t="shared" si="3"/>
        <v>141</v>
      </c>
      <c r="P29" s="2113"/>
      <c r="Q29" s="2113"/>
      <c r="R29" s="2133">
        <f t="shared" si="4"/>
        <v>323</v>
      </c>
      <c r="S29" s="2134">
        <f t="shared" si="5"/>
        <v>53.833333333333336</v>
      </c>
      <c r="T29" s="1164"/>
      <c r="U29" s="2064">
        <v>323</v>
      </c>
      <c r="V29" s="2116"/>
      <c r="W29" s="2109"/>
    </row>
    <row r="30" spans="1:24" ht="15">
      <c r="A30" s="2057" t="s">
        <v>485</v>
      </c>
      <c r="B30" s="2135" t="s">
        <v>651</v>
      </c>
      <c r="C30" s="565">
        <v>521</v>
      </c>
      <c r="D30" s="2045">
        <v>7861</v>
      </c>
      <c r="E30" s="2045">
        <v>7950</v>
      </c>
      <c r="F30" s="2045">
        <v>7842</v>
      </c>
      <c r="G30" s="2109">
        <v>7959</v>
      </c>
      <c r="H30" s="2109">
        <v>8264</v>
      </c>
      <c r="I30" s="2109">
        <v>8850</v>
      </c>
      <c r="J30" s="2109">
        <v>9203</v>
      </c>
      <c r="K30" s="2109">
        <v>9911</v>
      </c>
      <c r="L30" s="2110">
        <v>9944</v>
      </c>
      <c r="M30" s="2111">
        <v>9944</v>
      </c>
      <c r="N30" s="2112">
        <v>2503</v>
      </c>
      <c r="O30" s="1861">
        <f t="shared" si="3"/>
        <v>2462</v>
      </c>
      <c r="P30" s="2113"/>
      <c r="Q30" s="2113"/>
      <c r="R30" s="2133">
        <f t="shared" si="4"/>
        <v>4965</v>
      </c>
      <c r="S30" s="2134">
        <f t="shared" si="5"/>
        <v>49.929605792437656</v>
      </c>
      <c r="T30" s="1164"/>
      <c r="U30" s="2064">
        <v>4965</v>
      </c>
      <c r="V30" s="2116"/>
      <c r="W30" s="2109"/>
    </row>
    <row r="31" spans="1:24" ht="15">
      <c r="A31" s="2057" t="s">
        <v>543</v>
      </c>
      <c r="B31" s="2135" t="s">
        <v>652</v>
      </c>
      <c r="C31" s="565" t="s">
        <v>545</v>
      </c>
      <c r="D31" s="2045">
        <v>2897</v>
      </c>
      <c r="E31" s="2045">
        <v>2910</v>
      </c>
      <c r="F31" s="2045">
        <v>2905</v>
      </c>
      <c r="G31" s="2109">
        <v>2848</v>
      </c>
      <c r="H31" s="2109">
        <v>2916</v>
      </c>
      <c r="I31" s="2109">
        <v>3073</v>
      </c>
      <c r="J31" s="2109">
        <v>3278</v>
      </c>
      <c r="K31" s="2109">
        <v>3736</v>
      </c>
      <c r="L31" s="2110">
        <v>3530</v>
      </c>
      <c r="M31" s="2111">
        <v>3530</v>
      </c>
      <c r="N31" s="2112">
        <v>902</v>
      </c>
      <c r="O31" s="1861">
        <f t="shared" si="3"/>
        <v>890</v>
      </c>
      <c r="P31" s="2113"/>
      <c r="Q31" s="2113"/>
      <c r="R31" s="2133">
        <f t="shared" si="4"/>
        <v>1792</v>
      </c>
      <c r="S31" s="2134">
        <f t="shared" si="5"/>
        <v>50.76487252124646</v>
      </c>
      <c r="T31" s="1164"/>
      <c r="U31" s="2064">
        <v>1792</v>
      </c>
      <c r="V31" s="2116"/>
      <c r="W31" s="2109"/>
    </row>
    <row r="32" spans="1:24" ht="15">
      <c r="A32" s="2057" t="s">
        <v>488</v>
      </c>
      <c r="B32" s="2132" t="s">
        <v>653</v>
      </c>
      <c r="C32" s="565">
        <v>557</v>
      </c>
      <c r="D32" s="2045">
        <v>0</v>
      </c>
      <c r="E32" s="2045">
        <v>0</v>
      </c>
      <c r="F32" s="2045">
        <v>0</v>
      </c>
      <c r="G32" s="2109">
        <v>0</v>
      </c>
      <c r="H32" s="2109"/>
      <c r="I32" s="2109"/>
      <c r="J32" s="2109">
        <v>0</v>
      </c>
      <c r="K32" s="2109">
        <v>3</v>
      </c>
      <c r="L32" s="2110"/>
      <c r="M32" s="2111"/>
      <c r="N32" s="2112">
        <v>0</v>
      </c>
      <c r="O32" s="1861">
        <f t="shared" si="3"/>
        <v>0</v>
      </c>
      <c r="P32" s="2113"/>
      <c r="Q32" s="2113"/>
      <c r="R32" s="2133">
        <f t="shared" si="4"/>
        <v>0</v>
      </c>
      <c r="S32" s="2134" t="e">
        <f t="shared" si="5"/>
        <v>#DIV/0!</v>
      </c>
      <c r="T32" s="1164"/>
      <c r="U32" s="2064">
        <v>0</v>
      </c>
      <c r="V32" s="2116"/>
      <c r="W32" s="2109"/>
    </row>
    <row r="33" spans="1:23" ht="15">
      <c r="A33" s="2057" t="s">
        <v>489</v>
      </c>
      <c r="B33" s="2132" t="s">
        <v>654</v>
      </c>
      <c r="C33" s="565">
        <v>551</v>
      </c>
      <c r="D33" s="2045">
        <v>73</v>
      </c>
      <c r="E33" s="2045">
        <v>97</v>
      </c>
      <c r="F33" s="2045">
        <v>103</v>
      </c>
      <c r="G33" s="2109">
        <v>103</v>
      </c>
      <c r="H33" s="2109">
        <v>95</v>
      </c>
      <c r="I33" s="2109">
        <v>73</v>
      </c>
      <c r="J33" s="2109">
        <v>66</v>
      </c>
      <c r="K33" s="2109">
        <v>66</v>
      </c>
      <c r="L33" s="2110"/>
      <c r="M33" s="2111"/>
      <c r="N33" s="2112">
        <v>22</v>
      </c>
      <c r="O33" s="1861">
        <f t="shared" si="3"/>
        <v>14</v>
      </c>
      <c r="P33" s="2113"/>
      <c r="Q33" s="2113"/>
      <c r="R33" s="2133">
        <f t="shared" si="4"/>
        <v>36</v>
      </c>
      <c r="S33" s="2134" t="e">
        <f t="shared" si="5"/>
        <v>#DIV/0!</v>
      </c>
      <c r="T33" s="1164"/>
      <c r="U33" s="2064">
        <v>36</v>
      </c>
      <c r="V33" s="2116"/>
      <c r="W33" s="2109"/>
    </row>
    <row r="34" spans="1:23" ht="15.75" thickBot="1">
      <c r="A34" s="2013" t="s">
        <v>683</v>
      </c>
      <c r="B34" s="2136" t="s">
        <v>655</v>
      </c>
      <c r="C34" s="571" t="s">
        <v>549</v>
      </c>
      <c r="D34" s="1336">
        <v>449</v>
      </c>
      <c r="E34" s="1336">
        <v>210</v>
      </c>
      <c r="F34" s="1336">
        <v>221</v>
      </c>
      <c r="G34" s="2137">
        <v>173</v>
      </c>
      <c r="H34" s="2137">
        <v>96</v>
      </c>
      <c r="I34" s="2137">
        <v>91</v>
      </c>
      <c r="J34" s="2137">
        <v>497</v>
      </c>
      <c r="K34" s="2137">
        <v>597</v>
      </c>
      <c r="L34" s="2138">
        <v>355</v>
      </c>
      <c r="M34" s="2139">
        <v>355</v>
      </c>
      <c r="N34" s="2140">
        <v>46</v>
      </c>
      <c r="O34" s="1851">
        <f t="shared" si="3"/>
        <v>30</v>
      </c>
      <c r="P34" s="2122"/>
      <c r="Q34" s="2113"/>
      <c r="R34" s="2141">
        <f t="shared" si="4"/>
        <v>76</v>
      </c>
      <c r="S34" s="2124">
        <f t="shared" si="5"/>
        <v>21.408450704225352</v>
      </c>
      <c r="T34" s="1164"/>
      <c r="U34" s="2142">
        <v>76</v>
      </c>
      <c r="V34" s="2143"/>
      <c r="W34" s="2137"/>
    </row>
    <row r="35" spans="1:23" ht="15.75" thickBot="1">
      <c r="A35" s="2144" t="s">
        <v>550</v>
      </c>
      <c r="B35" s="2145" t="s">
        <v>551</v>
      </c>
      <c r="C35" s="2146"/>
      <c r="D35" s="1980">
        <f t="shared" ref="D35:O35" si="6">SUM(D25:D34)</f>
        <v>16011</v>
      </c>
      <c r="E35" s="1980">
        <f t="shared" si="6"/>
        <v>16267</v>
      </c>
      <c r="F35" s="1980">
        <f t="shared" si="6"/>
        <v>15660</v>
      </c>
      <c r="G35" s="1980">
        <f t="shared" si="6"/>
        <v>16872</v>
      </c>
      <c r="H35" s="1980">
        <f>SUM(H25:H34)</f>
        <v>16594</v>
      </c>
      <c r="I35" s="1980">
        <f>SUM(I25:I34)</f>
        <v>17578</v>
      </c>
      <c r="J35" s="1980">
        <v>17500</v>
      </c>
      <c r="K35" s="1980">
        <f>SUM(K25:K34)</f>
        <v>18743</v>
      </c>
      <c r="L35" s="2147">
        <f t="shared" si="6"/>
        <v>17229</v>
      </c>
      <c r="M35" s="2148">
        <f t="shared" si="6"/>
        <v>17229</v>
      </c>
      <c r="N35" s="2149">
        <f t="shared" si="6"/>
        <v>4470</v>
      </c>
      <c r="O35" s="1915">
        <f t="shared" si="6"/>
        <v>4820</v>
      </c>
      <c r="P35" s="1968"/>
      <c r="Q35" s="2150"/>
      <c r="R35" s="2151">
        <f t="shared" si="4"/>
        <v>9290</v>
      </c>
      <c r="S35" s="2152">
        <f t="shared" si="5"/>
        <v>53.92071507342272</v>
      </c>
      <c r="T35" s="1164"/>
      <c r="U35" s="1971">
        <v>9290</v>
      </c>
      <c r="V35" s="1980">
        <f>SUM(V25:V34)</f>
        <v>0</v>
      </c>
      <c r="W35" s="1980">
        <f>SUM(W25:W34)</f>
        <v>0</v>
      </c>
    </row>
    <row r="36" spans="1:23" ht="15">
      <c r="A36" s="2042" t="s">
        <v>492</v>
      </c>
      <c r="B36" s="2126" t="s">
        <v>657</v>
      </c>
      <c r="C36" s="560">
        <v>601</v>
      </c>
      <c r="D36" s="2153">
        <v>1998</v>
      </c>
      <c r="E36" s="2153">
        <v>1958</v>
      </c>
      <c r="F36" s="2153">
        <v>2032</v>
      </c>
      <c r="G36" s="2101">
        <v>1931</v>
      </c>
      <c r="H36" s="2101">
        <v>2001</v>
      </c>
      <c r="I36" s="2101">
        <v>2039</v>
      </c>
      <c r="J36" s="2101">
        <v>1857</v>
      </c>
      <c r="K36" s="2101">
        <v>1365</v>
      </c>
      <c r="L36" s="2102"/>
      <c r="M36" s="2127"/>
      <c r="N36" s="2104">
        <v>181</v>
      </c>
      <c r="O36" s="1840">
        <f t="shared" si="3"/>
        <v>929</v>
      </c>
      <c r="P36" s="2105"/>
      <c r="Q36" s="2113"/>
      <c r="R36" s="2129">
        <f t="shared" si="4"/>
        <v>1110</v>
      </c>
      <c r="S36" s="2154" t="e">
        <f t="shared" si="5"/>
        <v>#DIV/0!</v>
      </c>
      <c r="T36" s="1164"/>
      <c r="U36" s="2130">
        <v>1110</v>
      </c>
      <c r="V36" s="2131"/>
      <c r="W36" s="2101"/>
    </row>
    <row r="37" spans="1:23" ht="15">
      <c r="A37" s="2057" t="s">
        <v>493</v>
      </c>
      <c r="B37" s="2132" t="s">
        <v>658</v>
      </c>
      <c r="C37" s="565">
        <v>602</v>
      </c>
      <c r="D37" s="2045">
        <v>112</v>
      </c>
      <c r="E37" s="2045">
        <v>100</v>
      </c>
      <c r="F37" s="2045">
        <v>50</v>
      </c>
      <c r="G37" s="2109">
        <v>53</v>
      </c>
      <c r="H37" s="2109">
        <v>49</v>
      </c>
      <c r="I37" s="2109">
        <v>57</v>
      </c>
      <c r="J37" s="2109">
        <v>61</v>
      </c>
      <c r="K37" s="2109">
        <v>83</v>
      </c>
      <c r="L37" s="2110"/>
      <c r="M37" s="2111"/>
      <c r="N37" s="2112">
        <v>0</v>
      </c>
      <c r="O37" s="1861">
        <f t="shared" si="3"/>
        <v>55</v>
      </c>
      <c r="P37" s="2113"/>
      <c r="Q37" s="2113"/>
      <c r="R37" s="2133">
        <f t="shared" si="4"/>
        <v>55</v>
      </c>
      <c r="S37" s="2134" t="e">
        <f t="shared" si="5"/>
        <v>#DIV/0!</v>
      </c>
      <c r="T37" s="1164"/>
      <c r="U37" s="2064">
        <v>55</v>
      </c>
      <c r="V37" s="2116"/>
      <c r="W37" s="2109"/>
    </row>
    <row r="38" spans="1:23" ht="15">
      <c r="A38" s="2057" t="s">
        <v>494</v>
      </c>
      <c r="B38" s="2132" t="s">
        <v>659</v>
      </c>
      <c r="C38" s="565">
        <v>604</v>
      </c>
      <c r="D38" s="2045">
        <v>87</v>
      </c>
      <c r="E38" s="2045">
        <v>28</v>
      </c>
      <c r="F38" s="2045">
        <v>0</v>
      </c>
      <c r="G38" s="2109">
        <v>15</v>
      </c>
      <c r="H38" s="2109">
        <v>14</v>
      </c>
      <c r="I38" s="2109">
        <v>5</v>
      </c>
      <c r="J38" s="2109">
        <v>0</v>
      </c>
      <c r="K38" s="2109">
        <v>0</v>
      </c>
      <c r="L38" s="2110"/>
      <c r="M38" s="2111"/>
      <c r="N38" s="2112">
        <v>0</v>
      </c>
      <c r="O38" s="1861">
        <f t="shared" si="3"/>
        <v>0</v>
      </c>
      <c r="P38" s="2113"/>
      <c r="Q38" s="2113"/>
      <c r="R38" s="2133">
        <f t="shared" si="4"/>
        <v>0</v>
      </c>
      <c r="S38" s="2134" t="e">
        <f t="shared" si="5"/>
        <v>#DIV/0!</v>
      </c>
      <c r="T38" s="1164"/>
      <c r="U38" s="2064">
        <v>0</v>
      </c>
      <c r="V38" s="2116"/>
      <c r="W38" s="2109"/>
    </row>
    <row r="39" spans="1:23" ht="15">
      <c r="A39" s="2057" t="s">
        <v>495</v>
      </c>
      <c r="B39" s="2132" t="s">
        <v>660</v>
      </c>
      <c r="C39" s="565" t="s">
        <v>556</v>
      </c>
      <c r="D39" s="2045">
        <v>13454</v>
      </c>
      <c r="E39" s="2045">
        <v>13860</v>
      </c>
      <c r="F39" s="2045">
        <v>13442</v>
      </c>
      <c r="G39" s="2109">
        <v>14664</v>
      </c>
      <c r="H39" s="2109">
        <v>14584</v>
      </c>
      <c r="I39" s="2109">
        <v>15272</v>
      </c>
      <c r="J39" s="2109">
        <v>15545</v>
      </c>
      <c r="K39" s="2109">
        <v>17264</v>
      </c>
      <c r="L39" s="2110">
        <v>17229</v>
      </c>
      <c r="M39" s="2111">
        <v>17229</v>
      </c>
      <c r="N39" s="2112">
        <v>4219</v>
      </c>
      <c r="O39" s="1861">
        <f t="shared" si="3"/>
        <v>3807</v>
      </c>
      <c r="P39" s="2113"/>
      <c r="Q39" s="2113"/>
      <c r="R39" s="2133">
        <f t="shared" si="4"/>
        <v>8026</v>
      </c>
      <c r="S39" s="2134">
        <f t="shared" si="5"/>
        <v>46.584247489697603</v>
      </c>
      <c r="T39" s="1164"/>
      <c r="U39" s="2064">
        <v>8026</v>
      </c>
      <c r="V39" s="2116"/>
      <c r="W39" s="2109"/>
    </row>
    <row r="40" spans="1:23" ht="15.75" thickBot="1">
      <c r="A40" s="2013" t="s">
        <v>496</v>
      </c>
      <c r="B40" s="2136" t="s">
        <v>655</v>
      </c>
      <c r="C40" s="571" t="s">
        <v>557</v>
      </c>
      <c r="D40" s="1336">
        <v>399</v>
      </c>
      <c r="E40" s="1336">
        <v>331</v>
      </c>
      <c r="F40" s="1336">
        <v>206</v>
      </c>
      <c r="G40" s="2137">
        <v>354</v>
      </c>
      <c r="H40" s="2137">
        <v>129</v>
      </c>
      <c r="I40" s="2137">
        <v>303</v>
      </c>
      <c r="J40" s="2137">
        <v>200</v>
      </c>
      <c r="K40" s="2137">
        <v>249</v>
      </c>
      <c r="L40" s="2138"/>
      <c r="M40" s="2139"/>
      <c r="N40" s="2140">
        <v>70</v>
      </c>
      <c r="O40" s="1851">
        <f t="shared" si="3"/>
        <v>29</v>
      </c>
      <c r="P40" s="2122"/>
      <c r="Q40" s="2122"/>
      <c r="R40" s="2123">
        <f t="shared" si="4"/>
        <v>99</v>
      </c>
      <c r="S40" s="2124" t="e">
        <f t="shared" si="5"/>
        <v>#DIV/0!</v>
      </c>
      <c r="T40" s="1164"/>
      <c r="U40" s="2142">
        <v>99</v>
      </c>
      <c r="V40" s="2143"/>
      <c r="W40" s="2137"/>
    </row>
    <row r="41" spans="1:23" ht="15.75" thickBot="1">
      <c r="A41" s="2144" t="s">
        <v>497</v>
      </c>
      <c r="B41" s="2145" t="s">
        <v>558</v>
      </c>
      <c r="C41" s="2146" t="s">
        <v>460</v>
      </c>
      <c r="D41" s="1980">
        <f t="shared" ref="D41:O41" si="7">SUM(D36:D40)</f>
        <v>16050</v>
      </c>
      <c r="E41" s="1980">
        <f t="shared" si="7"/>
        <v>16277</v>
      </c>
      <c r="F41" s="1980">
        <f t="shared" si="7"/>
        <v>15730</v>
      </c>
      <c r="G41" s="1980">
        <f t="shared" si="7"/>
        <v>17017</v>
      </c>
      <c r="H41" s="1980">
        <f>SUM(H36:H40)</f>
        <v>16777</v>
      </c>
      <c r="I41" s="1980">
        <f>SUM(I36:I40)</f>
        <v>17676</v>
      </c>
      <c r="J41" s="1980">
        <v>17663</v>
      </c>
      <c r="K41" s="1980">
        <f>SUM(K36:K40)</f>
        <v>18961</v>
      </c>
      <c r="L41" s="2147">
        <f t="shared" si="7"/>
        <v>17229</v>
      </c>
      <c r="M41" s="2148">
        <f t="shared" si="7"/>
        <v>17229</v>
      </c>
      <c r="N41" s="1971">
        <f t="shared" si="7"/>
        <v>4470</v>
      </c>
      <c r="O41" s="2155">
        <f t="shared" si="7"/>
        <v>4820</v>
      </c>
      <c r="P41" s="1971"/>
      <c r="Q41" s="1971"/>
      <c r="R41" s="2156">
        <f t="shared" si="4"/>
        <v>9290</v>
      </c>
      <c r="S41" s="2154">
        <f t="shared" si="5"/>
        <v>53.92071507342272</v>
      </c>
      <c r="T41" s="1164"/>
      <c r="U41" s="1971">
        <f>SUM(U36:U40)</f>
        <v>9290</v>
      </c>
      <c r="V41" s="1980">
        <f>SUM(V36:V40)</f>
        <v>0</v>
      </c>
      <c r="W41" s="1980">
        <f>SUM(W36:W40)</f>
        <v>0</v>
      </c>
    </row>
    <row r="42" spans="1:23" ht="15.75" thickBot="1">
      <c r="A42" s="2013"/>
      <c r="B42" s="511"/>
      <c r="C42" s="601"/>
      <c r="D42" s="1336"/>
      <c r="E42" s="1336"/>
      <c r="F42" s="1336"/>
      <c r="G42" s="2151"/>
      <c r="H42" s="2151"/>
      <c r="I42" s="2151"/>
      <c r="J42" s="2151"/>
      <c r="K42" s="1336"/>
      <c r="L42" s="2157"/>
      <c r="M42" s="2158"/>
      <c r="N42" s="2159"/>
      <c r="O42" s="2159"/>
      <c r="P42" s="2160"/>
      <c r="Q42" s="1342"/>
      <c r="R42" s="2161"/>
      <c r="S42" s="2107"/>
      <c r="T42" s="1164"/>
      <c r="U42" s="2159"/>
      <c r="V42" s="1336"/>
      <c r="W42" s="1336"/>
    </row>
    <row r="43" spans="1:23" ht="15.75" thickBot="1">
      <c r="A43" s="2162" t="s">
        <v>498</v>
      </c>
      <c r="B43" s="2163" t="s">
        <v>536</v>
      </c>
      <c r="C43" s="2146" t="s">
        <v>460</v>
      </c>
      <c r="D43" s="1980">
        <f t="shared" ref="D43:O43" si="8">D41-D39</f>
        <v>2596</v>
      </c>
      <c r="E43" s="1980">
        <f t="shared" si="8"/>
        <v>2417</v>
      </c>
      <c r="F43" s="1980">
        <f t="shared" si="8"/>
        <v>2288</v>
      </c>
      <c r="G43" s="1980">
        <f t="shared" si="8"/>
        <v>2353</v>
      </c>
      <c r="H43" s="1980">
        <f>H41-H39</f>
        <v>2193</v>
      </c>
      <c r="I43" s="1980">
        <f>I41-I39</f>
        <v>2404</v>
      </c>
      <c r="J43" s="1980">
        <v>2118</v>
      </c>
      <c r="K43" s="1980">
        <f>K41-K39</f>
        <v>1697</v>
      </c>
      <c r="L43" s="1980">
        <f>L41-L39</f>
        <v>0</v>
      </c>
      <c r="M43" s="2164">
        <f t="shared" si="8"/>
        <v>0</v>
      </c>
      <c r="N43" s="1971">
        <f t="shared" si="8"/>
        <v>251</v>
      </c>
      <c r="O43" s="1971">
        <f t="shared" si="8"/>
        <v>1013</v>
      </c>
      <c r="P43" s="1971"/>
      <c r="Q43" s="2165"/>
      <c r="R43" s="2161">
        <f t="shared" si="4"/>
        <v>1264</v>
      </c>
      <c r="S43" s="2107" t="e">
        <f t="shared" si="5"/>
        <v>#DIV/0!</v>
      </c>
      <c r="T43" s="1164"/>
      <c r="U43" s="1971">
        <f>U41-U39</f>
        <v>1264</v>
      </c>
      <c r="V43" s="1980">
        <f>V41-V39</f>
        <v>0</v>
      </c>
      <c r="W43" s="1980">
        <f>W41-W39</f>
        <v>0</v>
      </c>
    </row>
    <row r="44" spans="1:23" ht="15.75" thickBot="1">
      <c r="A44" s="2144" t="s">
        <v>499</v>
      </c>
      <c r="B44" s="2163" t="s">
        <v>559</v>
      </c>
      <c r="C44" s="2146" t="s">
        <v>460</v>
      </c>
      <c r="D44" s="1980">
        <f t="shared" ref="D44:O44" si="9">D41-D35</f>
        <v>39</v>
      </c>
      <c r="E44" s="1980">
        <f t="shared" si="9"/>
        <v>10</v>
      </c>
      <c r="F44" s="1980">
        <f t="shared" si="9"/>
        <v>70</v>
      </c>
      <c r="G44" s="1980">
        <f t="shared" si="9"/>
        <v>145</v>
      </c>
      <c r="H44" s="1980">
        <f>H41-H35</f>
        <v>183</v>
      </c>
      <c r="I44" s="1980">
        <f>I41-I35</f>
        <v>98</v>
      </c>
      <c r="J44" s="1980">
        <v>163</v>
      </c>
      <c r="K44" s="1980">
        <f>K41-K35</f>
        <v>218</v>
      </c>
      <c r="L44" s="1980">
        <f>L41-L35</f>
        <v>0</v>
      </c>
      <c r="M44" s="2164">
        <f t="shared" si="9"/>
        <v>0</v>
      </c>
      <c r="N44" s="1971">
        <f t="shared" si="9"/>
        <v>0</v>
      </c>
      <c r="O44" s="1971">
        <f t="shared" si="9"/>
        <v>0</v>
      </c>
      <c r="P44" s="1971"/>
      <c r="Q44" s="2165"/>
      <c r="R44" s="2161">
        <f t="shared" si="4"/>
        <v>0</v>
      </c>
      <c r="S44" s="2107" t="e">
        <f t="shared" si="5"/>
        <v>#DIV/0!</v>
      </c>
      <c r="T44" s="1164"/>
      <c r="U44" s="1971">
        <f>U41-U35</f>
        <v>0</v>
      </c>
      <c r="V44" s="1980">
        <f>V41-V35</f>
        <v>0</v>
      </c>
      <c r="W44" s="1980">
        <f>W41-W35</f>
        <v>0</v>
      </c>
    </row>
    <row r="45" spans="1:23" ht="15.75" thickBot="1">
      <c r="A45" s="2166" t="s">
        <v>500</v>
      </c>
      <c r="B45" s="2167" t="s">
        <v>536</v>
      </c>
      <c r="C45" s="1351" t="s">
        <v>460</v>
      </c>
      <c r="D45" s="1980">
        <f t="shared" ref="D45:O45" si="10">D44-D39</f>
        <v>-13415</v>
      </c>
      <c r="E45" s="1980">
        <f t="shared" si="10"/>
        <v>-13850</v>
      </c>
      <c r="F45" s="1980">
        <f t="shared" si="10"/>
        <v>-13372</v>
      </c>
      <c r="G45" s="1980">
        <f t="shared" si="10"/>
        <v>-14519</v>
      </c>
      <c r="H45" s="1980">
        <f>H44-H39</f>
        <v>-14401</v>
      </c>
      <c r="I45" s="1980">
        <f>I44-I39</f>
        <v>-15174</v>
      </c>
      <c r="J45" s="1980">
        <v>-15382</v>
      </c>
      <c r="K45" s="1980">
        <f>K44-K39</f>
        <v>-17046</v>
      </c>
      <c r="L45" s="1980">
        <f t="shared" si="10"/>
        <v>-17229</v>
      </c>
      <c r="M45" s="2164">
        <f t="shared" si="10"/>
        <v>-17229</v>
      </c>
      <c r="N45" s="1971">
        <f t="shared" si="10"/>
        <v>-4219</v>
      </c>
      <c r="O45" s="1971">
        <f t="shared" si="10"/>
        <v>-3807</v>
      </c>
      <c r="P45" s="1971"/>
      <c r="Q45" s="2165"/>
      <c r="R45" s="1980">
        <f t="shared" si="4"/>
        <v>-8026</v>
      </c>
      <c r="S45" s="2152">
        <f t="shared" si="5"/>
        <v>46.584247489697603</v>
      </c>
      <c r="T45" s="1164"/>
      <c r="U45" s="1971">
        <f>U44-U39</f>
        <v>-8026</v>
      </c>
      <c r="V45" s="1980">
        <f>V44-V39</f>
        <v>0</v>
      </c>
      <c r="W45" s="1980">
        <f>W44-W39</f>
        <v>0</v>
      </c>
    </row>
    <row r="46" spans="1:23">
      <c r="A46" s="1354"/>
    </row>
    <row r="47" spans="1:23">
      <c r="A47" s="1354"/>
    </row>
    <row r="48" spans="1:23" ht="15" hidden="1">
      <c r="A48" s="151"/>
      <c r="B48" s="2168"/>
      <c r="C48" s="2169"/>
    </row>
    <row r="49" spans="1:23" hidden="1">
      <c r="A49" s="1354"/>
    </row>
    <row r="50" spans="1:23" ht="14.25" hidden="1">
      <c r="A50" s="1355" t="s">
        <v>661</v>
      </c>
      <c r="R50"/>
      <c r="S50"/>
      <c r="T50"/>
      <c r="U50"/>
      <c r="V50"/>
      <c r="W50"/>
    </row>
    <row r="51" spans="1:23" ht="14.25" hidden="1">
      <c r="A51" s="2170" t="s">
        <v>662</v>
      </c>
      <c r="R51"/>
      <c r="S51"/>
      <c r="T51"/>
      <c r="U51"/>
      <c r="V51"/>
      <c r="W51"/>
    </row>
    <row r="52" spans="1:23" ht="14.25" hidden="1">
      <c r="A52" s="2171" t="s">
        <v>663</v>
      </c>
      <c r="R52"/>
      <c r="S52"/>
      <c r="T52"/>
      <c r="U52"/>
      <c r="V52"/>
      <c r="W52"/>
    </row>
    <row r="53" spans="1:23" ht="14.25">
      <c r="A53" s="2172"/>
      <c r="R53"/>
      <c r="S53"/>
      <c r="T53"/>
      <c r="U53"/>
      <c r="V53"/>
      <c r="W53"/>
    </row>
    <row r="54" spans="1:23">
      <c r="A54" s="1354" t="s">
        <v>678</v>
      </c>
      <c r="R54"/>
      <c r="S54"/>
      <c r="T54"/>
      <c r="U54"/>
      <c r="V54"/>
      <c r="W54"/>
    </row>
    <row r="55" spans="1:23">
      <c r="A55" s="1354"/>
      <c r="R55"/>
      <c r="S55"/>
      <c r="T55"/>
      <c r="U55"/>
      <c r="V55"/>
      <c r="W55"/>
    </row>
    <row r="56" spans="1:23">
      <c r="A56" s="1354" t="s">
        <v>684</v>
      </c>
      <c r="R56"/>
      <c r="S56"/>
      <c r="T56"/>
      <c r="U56"/>
      <c r="V56"/>
      <c r="W56"/>
    </row>
    <row r="57" spans="1:23">
      <c r="A57" s="1354"/>
    </row>
    <row r="58" spans="1:23">
      <c r="A58" s="1354"/>
    </row>
    <row r="59" spans="1:23">
      <c r="A59" s="1354"/>
    </row>
    <row r="60" spans="1:23">
      <c r="A60" s="1354"/>
    </row>
    <row r="61" spans="1:23">
      <c r="A61" s="1354"/>
    </row>
    <row r="62" spans="1:23">
      <c r="A62" s="1354"/>
    </row>
    <row r="63" spans="1:23">
      <c r="A63" s="1354"/>
    </row>
    <row r="64" spans="1:23">
      <c r="A64" s="1354"/>
    </row>
    <row r="65" spans="1:1">
      <c r="A65" s="1354"/>
    </row>
    <row r="66" spans="1:1">
      <c r="A66" s="1354"/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7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3"/>
  <sheetViews>
    <sheetView workbookViewId="0">
      <selection activeCell="A9" sqref="A9"/>
    </sheetView>
  </sheetViews>
  <sheetFormatPr defaultRowHeight="12.75"/>
  <cols>
    <col min="1" max="1" width="37.7109375" customWidth="1"/>
    <col min="2" max="2" width="13.5703125" hidden="1" customWidth="1"/>
    <col min="3" max="3" width="6.42578125" style="441" customWidth="1"/>
    <col min="4" max="4" width="11.7109375" hidden="1" customWidth="1"/>
    <col min="5" max="7" width="11.5703125" hidden="1" customWidth="1"/>
    <col min="8" max="12" width="11.5703125" style="373" hidden="1" customWidth="1"/>
    <col min="13" max="13" width="11.5703125" style="373" customWidth="1"/>
    <col min="14" max="14" width="11.42578125" style="1107" customWidth="1"/>
    <col min="15" max="15" width="9.85546875" style="373" customWidth="1"/>
    <col min="16" max="16" width="11.42578125" style="373" customWidth="1"/>
    <col min="17" max="17" width="9.28515625" style="373" customWidth="1"/>
    <col min="18" max="18" width="9.140625" style="373" customWidth="1"/>
    <col min="19" max="19" width="12" style="373" customWidth="1"/>
    <col min="20" max="20" width="9.140625" style="353" customWidth="1"/>
    <col min="21" max="21" width="3.42578125" style="373" customWidth="1"/>
    <col min="22" max="22" width="12.5703125" style="2225" customWidth="1"/>
    <col min="23" max="23" width="11.85546875" style="373" customWidth="1"/>
    <col min="24" max="24" width="12" style="373" customWidth="1"/>
    <col min="25" max="25" width="9.140625" style="2175" customWidth="1"/>
  </cols>
  <sheetData>
    <row r="1" spans="1:26" s="440" customFormat="1" ht="15.75">
      <c r="A1" s="2233" t="s">
        <v>624</v>
      </c>
      <c r="B1" s="2234"/>
      <c r="C1" s="2234"/>
      <c r="D1" s="2234"/>
      <c r="E1" s="2234"/>
      <c r="F1" s="2234"/>
      <c r="G1" s="2234"/>
      <c r="H1" s="2234"/>
      <c r="I1" s="2234"/>
      <c r="J1" s="2234"/>
      <c r="K1" s="2234"/>
      <c r="L1" s="2234"/>
      <c r="M1" s="2234"/>
      <c r="N1" s="2234"/>
      <c r="O1" s="2234"/>
      <c r="P1" s="2234"/>
      <c r="Q1" s="2234"/>
      <c r="R1" s="2234"/>
      <c r="S1" s="2234"/>
      <c r="T1" s="2234"/>
      <c r="U1" s="2234"/>
      <c r="V1" s="2234"/>
      <c r="W1" s="2234"/>
      <c r="X1" s="2234"/>
      <c r="Y1" s="2235"/>
    </row>
    <row r="2" spans="1:26" ht="21.75" customHeight="1">
      <c r="A2" s="1104" t="s">
        <v>437</v>
      </c>
      <c r="B2" s="1105"/>
      <c r="C2" s="1106"/>
      <c r="D2" s="147"/>
      <c r="E2" s="147"/>
      <c r="F2" s="147"/>
      <c r="G2" s="147"/>
      <c r="H2" s="1107"/>
      <c r="I2" s="1107"/>
      <c r="J2" s="1107"/>
      <c r="K2" s="1107"/>
      <c r="L2" s="1107"/>
      <c r="M2" s="1107"/>
      <c r="N2" s="1108"/>
      <c r="O2" s="1108"/>
      <c r="P2" s="1107"/>
      <c r="Q2" s="1107"/>
      <c r="R2" s="1107"/>
      <c r="S2" s="1107"/>
      <c r="T2" s="1109"/>
      <c r="U2" s="1107"/>
      <c r="V2" s="2176"/>
      <c r="W2" s="1107"/>
      <c r="X2" s="1107"/>
    </row>
    <row r="3" spans="1:26">
      <c r="A3" s="1110"/>
      <c r="B3" s="147"/>
      <c r="C3" s="1106"/>
      <c r="D3" s="147"/>
      <c r="E3" s="147"/>
      <c r="F3" s="147"/>
      <c r="G3" s="147"/>
      <c r="H3" s="1107"/>
      <c r="I3" s="1107"/>
      <c r="J3" s="1107"/>
      <c r="K3" s="1107"/>
      <c r="L3" s="1107"/>
      <c r="M3" s="1107"/>
      <c r="N3" s="1108"/>
      <c r="O3" s="1108"/>
      <c r="P3" s="1107"/>
      <c r="Q3" s="1107"/>
      <c r="R3" s="1107"/>
      <c r="S3" s="1107"/>
      <c r="T3" s="1109"/>
      <c r="U3" s="1107"/>
      <c r="V3" s="2176"/>
      <c r="W3" s="1107"/>
      <c r="X3" s="1107"/>
    </row>
    <row r="4" spans="1:26" ht="13.5" thickBot="1">
      <c r="A4" s="1111"/>
      <c r="B4" s="1112"/>
      <c r="C4" s="1113"/>
      <c r="D4" s="1112"/>
      <c r="E4" s="1112"/>
      <c r="F4" s="147"/>
      <c r="G4" s="147"/>
      <c r="H4" s="1107"/>
      <c r="I4" s="1107"/>
      <c r="J4" s="1107"/>
      <c r="K4" s="1107"/>
      <c r="L4" s="1107"/>
      <c r="M4" s="1107"/>
      <c r="N4" s="1108"/>
      <c r="O4" s="1108"/>
      <c r="P4" s="1107"/>
      <c r="Q4" s="1107"/>
      <c r="R4" s="1107"/>
      <c r="S4" s="1107"/>
      <c r="T4" s="1109"/>
      <c r="U4" s="1107"/>
      <c r="V4" s="2176"/>
      <c r="W4" s="1107"/>
      <c r="X4" s="1107"/>
    </row>
    <row r="5" spans="1:26" ht="16.5" thickBot="1">
      <c r="A5" s="1981" t="s">
        <v>673</v>
      </c>
      <c r="B5" s="1115"/>
      <c r="C5" s="1982" t="s">
        <v>685</v>
      </c>
      <c r="D5" s="1983"/>
      <c r="E5" s="1984"/>
      <c r="F5" s="1983"/>
      <c r="G5" s="1983"/>
      <c r="H5" s="1985"/>
      <c r="I5" s="1986"/>
      <c r="J5" s="1986"/>
      <c r="K5" s="1986"/>
      <c r="L5" s="1986"/>
      <c r="M5" s="1120"/>
      <c r="N5" s="1121"/>
      <c r="O5" s="1121"/>
      <c r="P5" s="1107"/>
      <c r="Q5" s="1107"/>
      <c r="R5" s="1107"/>
      <c r="S5" s="1107"/>
      <c r="T5" s="1109"/>
      <c r="U5" s="1107"/>
      <c r="V5" s="2176"/>
      <c r="W5" s="1107"/>
      <c r="X5" s="1107"/>
    </row>
    <row r="6" spans="1:26" ht="23.25" customHeight="1" thickBot="1">
      <c r="A6" s="1110" t="s">
        <v>440</v>
      </c>
      <c r="B6" s="147"/>
      <c r="C6" s="1106"/>
      <c r="D6" s="147"/>
      <c r="E6" s="147"/>
      <c r="F6" s="147"/>
      <c r="G6" s="147"/>
      <c r="H6" s="1107"/>
      <c r="I6" s="1107"/>
      <c r="J6" s="1107"/>
      <c r="K6" s="1107"/>
      <c r="L6" s="1107"/>
      <c r="M6" s="1107"/>
      <c r="N6" s="1108"/>
      <c r="O6" s="1108"/>
      <c r="P6" s="1107"/>
      <c r="Q6" s="1107"/>
      <c r="R6" s="1107"/>
      <c r="S6" s="1107"/>
      <c r="T6" s="1109"/>
      <c r="U6" s="1107"/>
      <c r="V6" s="2176"/>
      <c r="W6" s="1107"/>
      <c r="X6" s="1107"/>
    </row>
    <row r="7" spans="1:26" ht="13.5" thickBot="1">
      <c r="A7" s="1987" t="s">
        <v>29</v>
      </c>
      <c r="B7" s="1988" t="s">
        <v>444</v>
      </c>
      <c r="C7" s="1988" t="s">
        <v>511</v>
      </c>
      <c r="D7" s="1989"/>
      <c r="E7" s="1989"/>
      <c r="F7" s="1988" t="s">
        <v>686</v>
      </c>
      <c r="G7" s="1990" t="s">
        <v>628</v>
      </c>
      <c r="H7" s="1990" t="s">
        <v>629</v>
      </c>
      <c r="I7" s="1990" t="s">
        <v>630</v>
      </c>
      <c r="J7" s="1990" t="s">
        <v>631</v>
      </c>
      <c r="K7" s="1990" t="s">
        <v>632</v>
      </c>
      <c r="L7" s="1990" t="s">
        <v>633</v>
      </c>
      <c r="M7" s="1991" t="s">
        <v>634</v>
      </c>
      <c r="N7" s="2177"/>
      <c r="O7" s="1993" t="s">
        <v>635</v>
      </c>
      <c r="P7" s="1999"/>
      <c r="Q7" s="1999"/>
      <c r="R7" s="2000"/>
      <c r="S7" s="1996" t="s">
        <v>636</v>
      </c>
      <c r="T7" s="1997" t="s">
        <v>443</v>
      </c>
      <c r="U7" s="1107"/>
      <c r="V7" s="1998" t="s">
        <v>667</v>
      </c>
      <c r="W7" s="1999"/>
      <c r="X7" s="2000"/>
    </row>
    <row r="8" spans="1:26" ht="13.5" thickBot="1">
      <c r="A8" s="2001"/>
      <c r="B8" s="2002"/>
      <c r="C8" s="2002"/>
      <c r="D8" s="2003" t="s">
        <v>626</v>
      </c>
      <c r="E8" s="2003" t="s">
        <v>627</v>
      </c>
      <c r="F8" s="2002"/>
      <c r="G8" s="2002"/>
      <c r="H8" s="2002"/>
      <c r="I8" s="2002"/>
      <c r="J8" s="2002"/>
      <c r="K8" s="2002"/>
      <c r="L8" s="2002"/>
      <c r="M8" s="2004" t="s">
        <v>33</v>
      </c>
      <c r="N8" s="2005" t="s">
        <v>34</v>
      </c>
      <c r="O8" s="2006" t="s">
        <v>447</v>
      </c>
      <c r="P8" s="2007" t="s">
        <v>450</v>
      </c>
      <c r="Q8" s="2007" t="s">
        <v>453</v>
      </c>
      <c r="R8" s="2009" t="s">
        <v>456</v>
      </c>
      <c r="S8" s="2004" t="s">
        <v>457</v>
      </c>
      <c r="T8" s="2010" t="s">
        <v>458</v>
      </c>
      <c r="U8" s="1107"/>
      <c r="V8" s="2178" t="s">
        <v>638</v>
      </c>
      <c r="W8" s="2179" t="s">
        <v>639</v>
      </c>
      <c r="X8" s="2179" t="s">
        <v>640</v>
      </c>
    </row>
    <row r="9" spans="1:26">
      <c r="A9" s="2013" t="s">
        <v>459</v>
      </c>
      <c r="B9" s="2014"/>
      <c r="C9" s="1151"/>
      <c r="D9" s="2015">
        <v>30</v>
      </c>
      <c r="E9" s="2015">
        <v>31</v>
      </c>
      <c r="F9" s="2015">
        <v>30</v>
      </c>
      <c r="G9" s="1836">
        <v>30</v>
      </c>
      <c r="H9" s="2016">
        <v>30</v>
      </c>
      <c r="I9" s="2016">
        <v>30</v>
      </c>
      <c r="J9" s="2016">
        <v>31</v>
      </c>
      <c r="K9" s="1160">
        <f>R9</f>
        <v>0</v>
      </c>
      <c r="L9" s="2018">
        <v>30</v>
      </c>
      <c r="M9" s="2019"/>
      <c r="N9" s="2180"/>
      <c r="O9" s="2021">
        <v>30.334</v>
      </c>
      <c r="P9" s="2017">
        <f>V9</f>
        <v>30.498999999999999</v>
      </c>
      <c r="Q9" s="1161"/>
      <c r="R9" s="1160"/>
      <c r="S9" s="2023" t="s">
        <v>460</v>
      </c>
      <c r="T9" s="2024" t="s">
        <v>460</v>
      </c>
      <c r="U9" s="1164"/>
      <c r="V9" s="2181">
        <v>30.498999999999999</v>
      </c>
      <c r="W9" s="2026"/>
      <c r="X9" s="2026"/>
    </row>
    <row r="10" spans="1:26" ht="13.5" thickBot="1">
      <c r="A10" s="2027" t="s">
        <v>461</v>
      </c>
      <c r="B10" s="2028"/>
      <c r="C10" s="2029"/>
      <c r="D10" s="2030">
        <v>28</v>
      </c>
      <c r="E10" s="2030">
        <v>29</v>
      </c>
      <c r="F10" s="2030">
        <v>29</v>
      </c>
      <c r="G10" s="2182">
        <v>29</v>
      </c>
      <c r="H10" s="2031">
        <v>31</v>
      </c>
      <c r="I10" s="2031">
        <v>29</v>
      </c>
      <c r="J10" s="2031">
        <v>30</v>
      </c>
      <c r="K10" s="1177">
        <f t="shared" ref="K10:K21" si="0">R10</f>
        <v>0</v>
      </c>
      <c r="L10" s="2033">
        <v>29.73</v>
      </c>
      <c r="M10" s="2034"/>
      <c r="N10" s="2183"/>
      <c r="O10" s="2036">
        <v>29.02</v>
      </c>
      <c r="P10" s="2032">
        <f t="shared" ref="P10:P21" si="1">V10</f>
        <v>30.143999999999998</v>
      </c>
      <c r="Q10" s="1178"/>
      <c r="R10" s="1177"/>
      <c r="S10" s="2038" t="s">
        <v>460</v>
      </c>
      <c r="T10" s="2039" t="s">
        <v>460</v>
      </c>
      <c r="U10" s="1164"/>
      <c r="V10" s="2184">
        <v>30.143999999999998</v>
      </c>
      <c r="W10" s="2041"/>
      <c r="X10" s="2041"/>
    </row>
    <row r="11" spans="1:26">
      <c r="A11" s="2042" t="s">
        <v>514</v>
      </c>
      <c r="B11" s="2043" t="s">
        <v>515</v>
      </c>
      <c r="C11" s="2044" t="s">
        <v>516</v>
      </c>
      <c r="D11" s="2045">
        <v>6049</v>
      </c>
      <c r="E11" s="2045">
        <v>6122</v>
      </c>
      <c r="F11" s="2045">
        <v>6544</v>
      </c>
      <c r="G11" s="2049">
        <v>6823</v>
      </c>
      <c r="H11" s="2046">
        <v>6905</v>
      </c>
      <c r="I11" s="2046">
        <v>7201</v>
      </c>
      <c r="J11" s="2047">
        <v>7604</v>
      </c>
      <c r="K11" s="1160">
        <f t="shared" si="0"/>
        <v>0</v>
      </c>
      <c r="L11" s="2049">
        <v>7897</v>
      </c>
      <c r="M11" s="2050" t="s">
        <v>460</v>
      </c>
      <c r="N11" s="2185" t="s">
        <v>460</v>
      </c>
      <c r="O11" s="2052">
        <v>7955.7641299999996</v>
      </c>
      <c r="P11" s="2017">
        <f t="shared" si="1"/>
        <v>8203</v>
      </c>
      <c r="Q11" s="1195"/>
      <c r="R11" s="1160"/>
      <c r="S11" s="2054" t="s">
        <v>460</v>
      </c>
      <c r="T11" s="2055" t="s">
        <v>460</v>
      </c>
      <c r="U11" s="1164"/>
      <c r="V11" s="2186">
        <v>8203</v>
      </c>
      <c r="W11" s="2046"/>
      <c r="X11" s="2046"/>
      <c r="Z11" s="2187"/>
    </row>
    <row r="12" spans="1:26">
      <c r="A12" s="2057" t="s">
        <v>517</v>
      </c>
      <c r="B12" s="2058" t="s">
        <v>518</v>
      </c>
      <c r="C12" s="2044" t="s">
        <v>519</v>
      </c>
      <c r="D12" s="2045">
        <v>-5541</v>
      </c>
      <c r="E12" s="2045">
        <v>-5584</v>
      </c>
      <c r="F12" s="2045">
        <v>-6014</v>
      </c>
      <c r="G12" s="2049">
        <v>6351</v>
      </c>
      <c r="H12" s="2046">
        <v>6490</v>
      </c>
      <c r="I12" s="2046">
        <v>6792</v>
      </c>
      <c r="J12" s="2046">
        <v>7240</v>
      </c>
      <c r="K12" s="1204">
        <f t="shared" si="0"/>
        <v>0</v>
      </c>
      <c r="L12" s="2049">
        <v>7431</v>
      </c>
      <c r="M12" s="2060" t="s">
        <v>460</v>
      </c>
      <c r="N12" s="2188" t="s">
        <v>460</v>
      </c>
      <c r="O12" s="2062">
        <v>7500.5971300000001</v>
      </c>
      <c r="P12" s="2189">
        <f t="shared" si="1"/>
        <v>7655</v>
      </c>
      <c r="Q12" s="1205"/>
      <c r="R12" s="1204"/>
      <c r="S12" s="2054" t="s">
        <v>460</v>
      </c>
      <c r="T12" s="2055" t="s">
        <v>460</v>
      </c>
      <c r="U12" s="1164"/>
      <c r="V12" s="2190">
        <v>7655</v>
      </c>
      <c r="W12" s="2046"/>
      <c r="X12" s="2046"/>
      <c r="Z12" s="2187"/>
    </row>
    <row r="13" spans="1:26">
      <c r="A13" s="2057" t="s">
        <v>467</v>
      </c>
      <c r="B13" s="2058" t="s">
        <v>641</v>
      </c>
      <c r="C13" s="2044" t="s">
        <v>521</v>
      </c>
      <c r="D13" s="2045">
        <v>116</v>
      </c>
      <c r="E13" s="2045">
        <v>96</v>
      </c>
      <c r="F13" s="2045">
        <v>113</v>
      </c>
      <c r="G13" s="2049">
        <v>92</v>
      </c>
      <c r="H13" s="2046">
        <v>154</v>
      </c>
      <c r="I13" s="2046">
        <v>78</v>
      </c>
      <c r="J13" s="2046">
        <v>112</v>
      </c>
      <c r="K13" s="1204">
        <f t="shared" si="0"/>
        <v>0</v>
      </c>
      <c r="L13" s="2049">
        <v>73</v>
      </c>
      <c r="M13" s="2060" t="s">
        <v>460</v>
      </c>
      <c r="N13" s="2188" t="s">
        <v>460</v>
      </c>
      <c r="O13" s="2062">
        <v>89.80283</v>
      </c>
      <c r="P13" s="2189">
        <f t="shared" si="1"/>
        <v>77.990359999999995</v>
      </c>
      <c r="Q13" s="1205"/>
      <c r="R13" s="1204"/>
      <c r="S13" s="2054" t="s">
        <v>460</v>
      </c>
      <c r="T13" s="2055" t="s">
        <v>460</v>
      </c>
      <c r="U13" s="1164"/>
      <c r="V13" s="2190">
        <v>77.990359999999995</v>
      </c>
      <c r="W13" s="2046"/>
      <c r="X13" s="2046"/>
    </row>
    <row r="14" spans="1:26">
      <c r="A14" s="2057" t="s">
        <v>468</v>
      </c>
      <c r="B14" s="2058" t="s">
        <v>642</v>
      </c>
      <c r="C14" s="2044" t="s">
        <v>460</v>
      </c>
      <c r="D14" s="2045">
        <v>468</v>
      </c>
      <c r="E14" s="2045">
        <v>594</v>
      </c>
      <c r="F14" s="2045">
        <v>719</v>
      </c>
      <c r="G14" s="2049">
        <v>673</v>
      </c>
      <c r="H14" s="2046">
        <v>542</v>
      </c>
      <c r="I14" s="2046">
        <v>353</v>
      </c>
      <c r="J14" s="2046">
        <v>296</v>
      </c>
      <c r="K14" s="1204">
        <f t="shared" si="0"/>
        <v>0</v>
      </c>
      <c r="L14" s="2049">
        <v>390</v>
      </c>
      <c r="M14" s="2060" t="s">
        <v>460</v>
      </c>
      <c r="N14" s="2188" t="s">
        <v>460</v>
      </c>
      <c r="O14" s="2062">
        <v>2648.0996</v>
      </c>
      <c r="P14" s="2189">
        <f t="shared" si="1"/>
        <v>1639.588</v>
      </c>
      <c r="Q14" s="1205"/>
      <c r="R14" s="1204"/>
      <c r="S14" s="2054" t="s">
        <v>460</v>
      </c>
      <c r="T14" s="2055" t="s">
        <v>460</v>
      </c>
      <c r="U14" s="1164"/>
      <c r="V14" s="2190">
        <v>1639.588</v>
      </c>
      <c r="W14" s="2046"/>
      <c r="X14" s="2046"/>
    </row>
    <row r="15" spans="1:26" ht="13.5" thickBot="1">
      <c r="A15" s="2013" t="s">
        <v>469</v>
      </c>
      <c r="B15" s="2065" t="s">
        <v>643</v>
      </c>
      <c r="C15" s="2066" t="s">
        <v>524</v>
      </c>
      <c r="D15" s="1336">
        <v>980</v>
      </c>
      <c r="E15" s="1336">
        <v>1183</v>
      </c>
      <c r="F15" s="1336">
        <v>976</v>
      </c>
      <c r="G15" s="1213">
        <v>1028</v>
      </c>
      <c r="H15" s="2067">
        <v>1046</v>
      </c>
      <c r="I15" s="2067">
        <v>1799</v>
      </c>
      <c r="J15" s="2067">
        <v>1270</v>
      </c>
      <c r="K15" s="1204">
        <f t="shared" si="0"/>
        <v>0</v>
      </c>
      <c r="L15" s="1213">
        <v>1469</v>
      </c>
      <c r="M15" s="2069" t="s">
        <v>460</v>
      </c>
      <c r="N15" s="2191" t="s">
        <v>460</v>
      </c>
      <c r="O15" s="2071">
        <v>2801.2925</v>
      </c>
      <c r="P15" s="2032">
        <f t="shared" si="1"/>
        <v>4110.5527599999996</v>
      </c>
      <c r="Q15" s="1205"/>
      <c r="R15" s="1204"/>
      <c r="S15" s="2023" t="s">
        <v>460</v>
      </c>
      <c r="T15" s="2024" t="s">
        <v>460</v>
      </c>
      <c r="U15" s="1164"/>
      <c r="V15" s="2192">
        <v>4110.5527599999996</v>
      </c>
      <c r="W15" s="2067"/>
      <c r="X15" s="2067"/>
    </row>
    <row r="16" spans="1:26" ht="15.75" thickBot="1">
      <c r="A16" s="2074" t="s">
        <v>525</v>
      </c>
      <c r="B16" s="2075"/>
      <c r="C16" s="2076"/>
      <c r="D16" s="1980">
        <v>2081</v>
      </c>
      <c r="E16" s="1980">
        <v>2411</v>
      </c>
      <c r="F16" s="1980">
        <v>2340</v>
      </c>
      <c r="G16" s="2078">
        <v>2265</v>
      </c>
      <c r="H16" s="2193">
        <f>H11-H12+H13+H14+H15</f>
        <v>2157</v>
      </c>
      <c r="I16" s="2193">
        <f>I11-I12+I13+I14+I15</f>
        <v>2639</v>
      </c>
      <c r="J16" s="2193">
        <f>J11-J12+J13+J14+J15</f>
        <v>2042</v>
      </c>
      <c r="K16" s="2193">
        <f>K11-K12+K13+K14+K15</f>
        <v>0</v>
      </c>
      <c r="L16" s="2193">
        <f>L11-L12+L13+L14+L15</f>
        <v>2398</v>
      </c>
      <c r="M16" s="2078" t="s">
        <v>460</v>
      </c>
      <c r="N16" s="2194" t="s">
        <v>460</v>
      </c>
      <c r="O16" s="2195">
        <f>O11-O12+O13+O14+O15</f>
        <v>5994.3619299999991</v>
      </c>
      <c r="P16" s="2196">
        <f>P11-P12+P13+P14+P15</f>
        <v>6376.13112</v>
      </c>
      <c r="Q16" s="2197"/>
      <c r="R16" s="2196"/>
      <c r="S16" s="2083" t="s">
        <v>460</v>
      </c>
      <c r="T16" s="2084" t="s">
        <v>460</v>
      </c>
      <c r="U16" s="1164"/>
      <c r="V16" s="2196">
        <f>V11-V12+V13+V14+V15</f>
        <v>6376.13112</v>
      </c>
      <c r="W16" s="2193">
        <f>W11-W12+W13+W14+W15</f>
        <v>0</v>
      </c>
      <c r="X16" s="2193">
        <f>X11-X12+X13+X14+X15</f>
        <v>0</v>
      </c>
      <c r="Z16" s="2187"/>
    </row>
    <row r="17" spans="1:25">
      <c r="A17" s="2013" t="s">
        <v>526</v>
      </c>
      <c r="B17" s="2043" t="s">
        <v>527</v>
      </c>
      <c r="C17" s="2066">
        <v>401</v>
      </c>
      <c r="D17" s="1336">
        <v>508</v>
      </c>
      <c r="E17" s="1336">
        <v>537</v>
      </c>
      <c r="F17" s="2198">
        <v>530</v>
      </c>
      <c r="G17" s="1213">
        <v>472</v>
      </c>
      <c r="H17" s="2067">
        <v>429</v>
      </c>
      <c r="I17" s="2067">
        <v>409</v>
      </c>
      <c r="J17" s="2067">
        <v>364</v>
      </c>
      <c r="K17" s="1204">
        <f t="shared" si="0"/>
        <v>0</v>
      </c>
      <c r="L17" s="1213">
        <v>466</v>
      </c>
      <c r="M17" s="2199" t="s">
        <v>460</v>
      </c>
      <c r="N17" s="2200" t="s">
        <v>460</v>
      </c>
      <c r="O17" s="2071">
        <v>455.16699999999997</v>
      </c>
      <c r="P17" s="2017">
        <f t="shared" si="1"/>
        <v>547.86500000000001</v>
      </c>
      <c r="Q17" s="1205"/>
      <c r="R17" s="1204"/>
      <c r="S17" s="2023" t="s">
        <v>460</v>
      </c>
      <c r="T17" s="2024" t="s">
        <v>460</v>
      </c>
      <c r="U17" s="1164"/>
      <c r="V17" s="2201">
        <v>547.86500000000001</v>
      </c>
      <c r="W17" s="2067"/>
      <c r="X17" s="2067"/>
    </row>
    <row r="18" spans="1:25">
      <c r="A18" s="2057" t="s">
        <v>528</v>
      </c>
      <c r="B18" s="2058" t="s">
        <v>529</v>
      </c>
      <c r="C18" s="2044" t="s">
        <v>530</v>
      </c>
      <c r="D18" s="2045">
        <v>112</v>
      </c>
      <c r="E18" s="2045">
        <v>106</v>
      </c>
      <c r="F18" s="2202">
        <v>160</v>
      </c>
      <c r="G18" s="2049">
        <v>85</v>
      </c>
      <c r="H18" s="2046">
        <v>432</v>
      </c>
      <c r="I18" s="2046">
        <v>595</v>
      </c>
      <c r="J18" s="2046">
        <v>267</v>
      </c>
      <c r="K18" s="1204">
        <f t="shared" si="0"/>
        <v>0</v>
      </c>
      <c r="L18" s="2049">
        <v>135</v>
      </c>
      <c r="M18" s="2049" t="s">
        <v>460</v>
      </c>
      <c r="N18" s="2203" t="s">
        <v>460</v>
      </c>
      <c r="O18" s="2062">
        <v>137.47399999999999</v>
      </c>
      <c r="P18" s="2189">
        <f t="shared" si="1"/>
        <v>230.38078999999999</v>
      </c>
      <c r="Q18" s="1205"/>
      <c r="R18" s="1204"/>
      <c r="S18" s="2054" t="s">
        <v>460</v>
      </c>
      <c r="T18" s="2055" t="s">
        <v>460</v>
      </c>
      <c r="U18" s="1164"/>
      <c r="V18" s="2190">
        <v>230.38078999999999</v>
      </c>
      <c r="W18" s="2046"/>
      <c r="X18" s="2046"/>
    </row>
    <row r="19" spans="1:25">
      <c r="A19" s="2057" t="s">
        <v>473</v>
      </c>
      <c r="B19" s="2058" t="s">
        <v>644</v>
      </c>
      <c r="C19" s="2044" t="s">
        <v>460</v>
      </c>
      <c r="D19" s="2045"/>
      <c r="E19" s="2045"/>
      <c r="F19" s="2202"/>
      <c r="G19" s="2049"/>
      <c r="H19" s="2046"/>
      <c r="I19" s="2046"/>
      <c r="J19" s="2046"/>
      <c r="K19" s="1204">
        <f t="shared" si="0"/>
        <v>0</v>
      </c>
      <c r="L19" s="2049"/>
      <c r="M19" s="2049" t="s">
        <v>460</v>
      </c>
      <c r="N19" s="2203" t="s">
        <v>460</v>
      </c>
      <c r="O19" s="2062"/>
      <c r="P19" s="2189">
        <f t="shared" si="1"/>
        <v>0</v>
      </c>
      <c r="Q19" s="1205"/>
      <c r="R19" s="1204"/>
      <c r="S19" s="2054" t="s">
        <v>460</v>
      </c>
      <c r="T19" s="2055" t="s">
        <v>460</v>
      </c>
      <c r="U19" s="1164"/>
      <c r="V19" s="2190">
        <v>0</v>
      </c>
      <c r="W19" s="2046"/>
      <c r="X19" s="2046"/>
    </row>
    <row r="20" spans="1:25">
      <c r="A20" s="2057" t="s">
        <v>474</v>
      </c>
      <c r="B20" s="2058" t="s">
        <v>531</v>
      </c>
      <c r="C20" s="2044" t="s">
        <v>460</v>
      </c>
      <c r="D20" s="2045">
        <v>894</v>
      </c>
      <c r="E20" s="2045">
        <v>1172</v>
      </c>
      <c r="F20" s="2202">
        <v>1069</v>
      </c>
      <c r="G20" s="2049">
        <v>1701</v>
      </c>
      <c r="H20" s="2046">
        <v>1296</v>
      </c>
      <c r="I20" s="2046">
        <v>1506</v>
      </c>
      <c r="J20" s="2046">
        <v>1411</v>
      </c>
      <c r="K20" s="1204">
        <f t="shared" si="0"/>
        <v>0</v>
      </c>
      <c r="L20" s="2049">
        <v>1620</v>
      </c>
      <c r="M20" s="2049" t="s">
        <v>460</v>
      </c>
      <c r="N20" s="2203" t="s">
        <v>460</v>
      </c>
      <c r="O20" s="2062">
        <v>5225.0852599999998</v>
      </c>
      <c r="P20" s="2189">
        <f t="shared" si="1"/>
        <v>5597.75083</v>
      </c>
      <c r="Q20" s="1205"/>
      <c r="R20" s="1204"/>
      <c r="S20" s="2054" t="s">
        <v>460</v>
      </c>
      <c r="T20" s="2055" t="s">
        <v>460</v>
      </c>
      <c r="U20" s="1164"/>
      <c r="V20" s="2190">
        <v>5597.75083</v>
      </c>
      <c r="W20" s="2046"/>
      <c r="X20" s="2046"/>
    </row>
    <row r="21" spans="1:25" ht="13.5" thickBot="1">
      <c r="A21" s="2027" t="s">
        <v>533</v>
      </c>
      <c r="B21" s="2088"/>
      <c r="C21" s="2089" t="s">
        <v>460</v>
      </c>
      <c r="D21" s="2045"/>
      <c r="E21" s="2045"/>
      <c r="F21" s="2202"/>
      <c r="G21" s="2182"/>
      <c r="H21" s="2038"/>
      <c r="I21" s="2091"/>
      <c r="J21" s="2091"/>
      <c r="K21" s="1177">
        <f t="shared" si="0"/>
        <v>0</v>
      </c>
      <c r="L21" s="2069"/>
      <c r="M21" s="2182" t="s">
        <v>460</v>
      </c>
      <c r="N21" s="2204" t="s">
        <v>460</v>
      </c>
      <c r="O21" s="2094"/>
      <c r="P21" s="2032">
        <f t="shared" si="1"/>
        <v>0</v>
      </c>
      <c r="Q21" s="1218"/>
      <c r="R21" s="1177"/>
      <c r="S21" s="2091" t="s">
        <v>460</v>
      </c>
      <c r="T21" s="2205" t="s">
        <v>460</v>
      </c>
      <c r="U21" s="1164"/>
      <c r="V21" s="2206">
        <v>0</v>
      </c>
      <c r="W21" s="2090"/>
      <c r="X21" s="2091"/>
    </row>
    <row r="22" spans="1:25" ht="15">
      <c r="A22" s="2098" t="s">
        <v>476</v>
      </c>
      <c r="B22" s="2043" t="s">
        <v>535</v>
      </c>
      <c r="C22" s="537" t="s">
        <v>460</v>
      </c>
      <c r="D22" s="2099">
        <v>11510</v>
      </c>
      <c r="E22" s="2099">
        <v>11943</v>
      </c>
      <c r="F22" s="2207">
        <v>13364</v>
      </c>
      <c r="G22" s="2100">
        <v>12980</v>
      </c>
      <c r="H22" s="2100">
        <v>12991</v>
      </c>
      <c r="I22" s="2100">
        <v>13186</v>
      </c>
      <c r="J22" s="2100">
        <v>13852</v>
      </c>
      <c r="K22" s="2101">
        <v>13813</v>
      </c>
      <c r="L22" s="2100">
        <v>14473</v>
      </c>
      <c r="M22" s="2102">
        <f>M35</f>
        <v>14543</v>
      </c>
      <c r="N22" s="2103">
        <f>N35</f>
        <v>14543</v>
      </c>
      <c r="O22" s="2104">
        <v>3300</v>
      </c>
      <c r="P22" s="2048">
        <f>V22-O22</f>
        <v>3534.6180000000004</v>
      </c>
      <c r="Q22" s="2208"/>
      <c r="R22" s="1259"/>
      <c r="S22" s="2209">
        <f>SUM(O22:R22)</f>
        <v>6834.6180000000004</v>
      </c>
      <c r="T22" s="2210">
        <f>(S22/N22)*100</f>
        <v>46.995929313071585</v>
      </c>
      <c r="U22" s="1164"/>
      <c r="V22" s="2186">
        <v>6834.6180000000004</v>
      </c>
      <c r="W22" s="2108"/>
      <c r="X22" s="2100"/>
      <c r="Y22" s="2211"/>
    </row>
    <row r="23" spans="1:25" ht="15">
      <c r="A23" s="2057" t="s">
        <v>477</v>
      </c>
      <c r="B23" s="2058" t="s">
        <v>536</v>
      </c>
      <c r="C23" s="546" t="s">
        <v>460</v>
      </c>
      <c r="D23" s="2045">
        <v>200</v>
      </c>
      <c r="E23" s="2045"/>
      <c r="F23" s="2202"/>
      <c r="G23" s="2109"/>
      <c r="H23" s="2109">
        <v>0</v>
      </c>
      <c r="I23" s="2109">
        <v>1281</v>
      </c>
      <c r="J23" s="2109">
        <v>0</v>
      </c>
      <c r="K23" s="2109">
        <v>0</v>
      </c>
      <c r="L23" s="2109"/>
      <c r="M23" s="2110"/>
      <c r="N23" s="2111"/>
      <c r="O23" s="2112"/>
      <c r="P23" s="2059">
        <f t="shared" ref="P23:P40" si="2">V23-O23</f>
        <v>0</v>
      </c>
      <c r="Q23" s="2208"/>
      <c r="R23" s="1327"/>
      <c r="S23" s="2212">
        <f t="shared" ref="S23:S45" si="3">SUM(O23:R23)</f>
        <v>0</v>
      </c>
      <c r="T23" s="2115" t="e">
        <f t="shared" ref="T23:T45" si="4">(S23/N23)*100</f>
        <v>#DIV/0!</v>
      </c>
      <c r="U23" s="1164"/>
      <c r="V23" s="2190">
        <v>0</v>
      </c>
      <c r="W23" s="2116"/>
      <c r="X23" s="2109"/>
    </row>
    <row r="24" spans="1:25" ht="15.75" thickBot="1">
      <c r="A24" s="2027" t="s">
        <v>478</v>
      </c>
      <c r="B24" s="2088" t="s">
        <v>536</v>
      </c>
      <c r="C24" s="553">
        <v>672</v>
      </c>
      <c r="D24" s="2117">
        <v>2755</v>
      </c>
      <c r="E24" s="2117">
        <v>2972</v>
      </c>
      <c r="F24" s="2213">
        <v>3417</v>
      </c>
      <c r="G24" s="2118">
        <v>3050</v>
      </c>
      <c r="H24" s="2118">
        <v>2800</v>
      </c>
      <c r="I24" s="2118">
        <v>2850</v>
      </c>
      <c r="J24" s="2118">
        <v>2910</v>
      </c>
      <c r="K24" s="2118">
        <v>2900</v>
      </c>
      <c r="L24" s="2118">
        <v>3490</v>
      </c>
      <c r="M24" s="2119">
        <f>SUM(M25:M29)</f>
        <v>3200</v>
      </c>
      <c r="N24" s="2120">
        <f>SUM(N25:N29)</f>
        <v>3200</v>
      </c>
      <c r="O24" s="2121">
        <v>780</v>
      </c>
      <c r="P24" s="2068">
        <f t="shared" si="2"/>
        <v>616.7059999999999</v>
      </c>
      <c r="Q24" s="2208"/>
      <c r="R24" s="2214"/>
      <c r="S24" s="2215">
        <f t="shared" si="3"/>
        <v>1396.7059999999999</v>
      </c>
      <c r="T24" s="2216">
        <f>(S24/N24)*100</f>
        <v>43.647062499999997</v>
      </c>
      <c r="U24" s="1164"/>
      <c r="V24" s="2192">
        <v>1396.7059999999999</v>
      </c>
      <c r="W24" s="2125"/>
      <c r="X24" s="2118"/>
    </row>
    <row r="25" spans="1:25" ht="15">
      <c r="A25" s="2042" t="s">
        <v>479</v>
      </c>
      <c r="B25" s="2126" t="s">
        <v>645</v>
      </c>
      <c r="C25" s="560">
        <v>501</v>
      </c>
      <c r="D25" s="2045">
        <v>1767</v>
      </c>
      <c r="E25" s="2045">
        <v>1661</v>
      </c>
      <c r="F25" s="2202">
        <v>1939</v>
      </c>
      <c r="G25" s="2101">
        <v>1685</v>
      </c>
      <c r="H25" s="2101">
        <v>1754</v>
      </c>
      <c r="I25" s="2101">
        <v>1448</v>
      </c>
      <c r="J25" s="2101">
        <v>1821</v>
      </c>
      <c r="K25" s="2101">
        <v>1771</v>
      </c>
      <c r="L25" s="2101">
        <v>1579</v>
      </c>
      <c r="M25" s="2102">
        <v>1310</v>
      </c>
      <c r="N25" s="2127">
        <v>1310</v>
      </c>
      <c r="O25" s="2128">
        <v>369.3</v>
      </c>
      <c r="P25" s="2048">
        <f t="shared" si="2"/>
        <v>538.70000000000005</v>
      </c>
      <c r="Q25" s="2208"/>
      <c r="R25" s="1259"/>
      <c r="S25" s="2209">
        <f t="shared" si="3"/>
        <v>908</v>
      </c>
      <c r="T25" s="2210">
        <f t="shared" si="4"/>
        <v>69.312977099236633</v>
      </c>
      <c r="U25" s="1164"/>
      <c r="V25" s="2201">
        <v>908</v>
      </c>
      <c r="W25" s="2131"/>
      <c r="X25" s="2101"/>
    </row>
    <row r="26" spans="1:25" ht="15">
      <c r="A26" s="2057" t="s">
        <v>480</v>
      </c>
      <c r="B26" s="2132" t="s">
        <v>646</v>
      </c>
      <c r="C26" s="565">
        <v>502</v>
      </c>
      <c r="D26" s="2045">
        <v>943</v>
      </c>
      <c r="E26" s="2045">
        <v>1037</v>
      </c>
      <c r="F26" s="2202">
        <v>1072</v>
      </c>
      <c r="G26" s="2109">
        <v>1011</v>
      </c>
      <c r="H26" s="2109">
        <v>990</v>
      </c>
      <c r="I26" s="2109">
        <v>1334</v>
      </c>
      <c r="J26" s="2109">
        <v>999</v>
      </c>
      <c r="K26" s="2109">
        <v>848</v>
      </c>
      <c r="L26" s="2109">
        <v>942</v>
      </c>
      <c r="M26" s="2110">
        <v>800</v>
      </c>
      <c r="N26" s="2111">
        <v>800</v>
      </c>
      <c r="O26" s="2112">
        <v>320</v>
      </c>
      <c r="P26" s="2059">
        <f t="shared" si="2"/>
        <v>146.98099999999999</v>
      </c>
      <c r="Q26" s="2208"/>
      <c r="R26" s="1327"/>
      <c r="S26" s="2212">
        <f t="shared" si="3"/>
        <v>466.98099999999999</v>
      </c>
      <c r="T26" s="2115">
        <f t="shared" si="4"/>
        <v>58.372624999999999</v>
      </c>
      <c r="U26" s="1164"/>
      <c r="V26" s="2190">
        <v>466.98099999999999</v>
      </c>
      <c r="W26" s="2116"/>
      <c r="X26" s="2109"/>
    </row>
    <row r="27" spans="1:25" ht="15">
      <c r="A27" s="2057" t="s">
        <v>481</v>
      </c>
      <c r="B27" s="2132" t="s">
        <v>647</v>
      </c>
      <c r="C27" s="565">
        <v>504</v>
      </c>
      <c r="D27" s="2045"/>
      <c r="E27" s="2045"/>
      <c r="F27" s="2202"/>
      <c r="G27" s="2109"/>
      <c r="H27" s="2109">
        <v>0</v>
      </c>
      <c r="I27" s="2109"/>
      <c r="J27" s="2109"/>
      <c r="K27" s="2109">
        <v>0</v>
      </c>
      <c r="L27" s="2109"/>
      <c r="M27" s="2110"/>
      <c r="N27" s="2111"/>
      <c r="O27" s="2112"/>
      <c r="P27" s="2059">
        <f t="shared" si="2"/>
        <v>0</v>
      </c>
      <c r="Q27" s="2208"/>
      <c r="R27" s="1327"/>
      <c r="S27" s="2212">
        <f t="shared" si="3"/>
        <v>0</v>
      </c>
      <c r="T27" s="2115" t="e">
        <f t="shared" si="4"/>
        <v>#DIV/0!</v>
      </c>
      <c r="U27" s="1164"/>
      <c r="V27" s="2190">
        <v>0</v>
      </c>
      <c r="W27" s="2116"/>
      <c r="X27" s="2109"/>
    </row>
    <row r="28" spans="1:25" ht="15">
      <c r="A28" s="2057" t="s">
        <v>483</v>
      </c>
      <c r="B28" s="2132" t="s">
        <v>648</v>
      </c>
      <c r="C28" s="565">
        <v>511</v>
      </c>
      <c r="D28" s="2045">
        <v>592</v>
      </c>
      <c r="E28" s="2045">
        <v>582</v>
      </c>
      <c r="F28" s="2202">
        <v>851</v>
      </c>
      <c r="G28" s="2109">
        <v>788</v>
      </c>
      <c r="H28" s="2109">
        <v>765</v>
      </c>
      <c r="I28" s="2109">
        <v>112</v>
      </c>
      <c r="J28" s="2109">
        <v>457</v>
      </c>
      <c r="K28" s="2109">
        <v>411</v>
      </c>
      <c r="L28" s="2109">
        <v>524</v>
      </c>
      <c r="M28" s="2110">
        <v>500</v>
      </c>
      <c r="N28" s="2111">
        <v>500</v>
      </c>
      <c r="O28" s="2112">
        <v>110.46</v>
      </c>
      <c r="P28" s="2059">
        <f t="shared" si="2"/>
        <v>88.648470000000017</v>
      </c>
      <c r="Q28" s="2208"/>
      <c r="R28" s="1327"/>
      <c r="S28" s="2212">
        <f t="shared" si="3"/>
        <v>199.10847000000001</v>
      </c>
      <c r="T28" s="2115">
        <f t="shared" si="4"/>
        <v>39.821694000000001</v>
      </c>
      <c r="U28" s="1164"/>
      <c r="V28" s="2190">
        <v>199.10847000000001</v>
      </c>
      <c r="W28" s="2116"/>
      <c r="X28" s="2109"/>
    </row>
    <row r="29" spans="1:25" ht="15">
      <c r="A29" s="2057" t="s">
        <v>484</v>
      </c>
      <c r="B29" s="2132" t="s">
        <v>649</v>
      </c>
      <c r="C29" s="565">
        <v>518</v>
      </c>
      <c r="D29" s="2045">
        <v>640</v>
      </c>
      <c r="E29" s="2045">
        <v>725</v>
      </c>
      <c r="F29" s="2202">
        <v>799</v>
      </c>
      <c r="G29" s="2109">
        <v>592</v>
      </c>
      <c r="H29" s="2109">
        <v>619</v>
      </c>
      <c r="I29" s="2109">
        <v>636</v>
      </c>
      <c r="J29" s="2109">
        <v>511</v>
      </c>
      <c r="K29" s="2109">
        <v>598</v>
      </c>
      <c r="L29" s="2109">
        <v>1164</v>
      </c>
      <c r="M29" s="2110">
        <v>590</v>
      </c>
      <c r="N29" s="2111">
        <v>590</v>
      </c>
      <c r="O29" s="2112">
        <v>205.166</v>
      </c>
      <c r="P29" s="2059">
        <f t="shared" si="2"/>
        <v>261.9307</v>
      </c>
      <c r="Q29" s="2208"/>
      <c r="R29" s="1327"/>
      <c r="S29" s="2212">
        <f t="shared" si="3"/>
        <v>467.0967</v>
      </c>
      <c r="T29" s="2115">
        <f t="shared" si="4"/>
        <v>79.168932203389829</v>
      </c>
      <c r="U29" s="1164"/>
      <c r="V29" s="2190">
        <v>467.0967</v>
      </c>
      <c r="W29" s="2116"/>
      <c r="X29" s="2109"/>
    </row>
    <row r="30" spans="1:25" ht="15">
      <c r="A30" s="2057" t="s">
        <v>485</v>
      </c>
      <c r="B30" s="2135" t="s">
        <v>651</v>
      </c>
      <c r="C30" s="565">
        <v>521</v>
      </c>
      <c r="D30" s="2045">
        <v>6236</v>
      </c>
      <c r="E30" s="2045">
        <v>6825</v>
      </c>
      <c r="F30" s="2202">
        <v>7396</v>
      </c>
      <c r="G30" s="2109">
        <v>7482</v>
      </c>
      <c r="H30" s="2109">
        <v>7565</v>
      </c>
      <c r="I30" s="2109">
        <v>7869</v>
      </c>
      <c r="J30" s="2109">
        <v>8214</v>
      </c>
      <c r="K30" s="2109">
        <v>8269</v>
      </c>
      <c r="L30" s="2109">
        <v>8569</v>
      </c>
      <c r="M30" s="2110">
        <v>8204</v>
      </c>
      <c r="N30" s="2111">
        <v>8204</v>
      </c>
      <c r="O30" s="2112">
        <v>2018.482</v>
      </c>
      <c r="P30" s="2059">
        <f t="shared" si="2"/>
        <v>2068.605</v>
      </c>
      <c r="Q30" s="2208"/>
      <c r="R30" s="1327"/>
      <c r="S30" s="2212">
        <f t="shared" si="3"/>
        <v>4087.087</v>
      </c>
      <c r="T30" s="2115">
        <f t="shared" si="4"/>
        <v>49.818222818137492</v>
      </c>
      <c r="U30" s="1164"/>
      <c r="V30" s="2217">
        <v>4087.087</v>
      </c>
      <c r="W30" s="2116"/>
      <c r="X30" s="2109"/>
    </row>
    <row r="31" spans="1:25" ht="15">
      <c r="A31" s="2057" t="s">
        <v>543</v>
      </c>
      <c r="B31" s="2135" t="s">
        <v>652</v>
      </c>
      <c r="C31" s="565" t="s">
        <v>545</v>
      </c>
      <c r="D31" s="2045">
        <v>2438</v>
      </c>
      <c r="E31" s="2045">
        <v>2649</v>
      </c>
      <c r="F31" s="2202">
        <v>2738</v>
      </c>
      <c r="G31" s="2109">
        <v>2976</v>
      </c>
      <c r="H31" s="2109">
        <v>2862</v>
      </c>
      <c r="I31" s="2109">
        <v>2807</v>
      </c>
      <c r="J31" s="2109">
        <v>2991</v>
      </c>
      <c r="K31" s="2109">
        <v>3203</v>
      </c>
      <c r="L31" s="2109">
        <v>3158</v>
      </c>
      <c r="M31" s="2110">
        <v>2912</v>
      </c>
      <c r="N31" s="2111">
        <v>2912</v>
      </c>
      <c r="O31" s="2112">
        <v>771.47699999999998</v>
      </c>
      <c r="P31" s="2059">
        <f t="shared" si="2"/>
        <v>786.29065000000003</v>
      </c>
      <c r="Q31" s="2208"/>
      <c r="R31" s="1327"/>
      <c r="S31" s="2212">
        <f t="shared" si="3"/>
        <v>1557.76765</v>
      </c>
      <c r="T31" s="2115">
        <f t="shared" si="4"/>
        <v>53.494768200549444</v>
      </c>
      <c r="U31" s="1164"/>
      <c r="V31" s="2217">
        <v>1557.76765</v>
      </c>
      <c r="W31" s="2116"/>
      <c r="X31" s="2109"/>
    </row>
    <row r="32" spans="1:25" ht="15">
      <c r="A32" s="2057" t="s">
        <v>488</v>
      </c>
      <c r="B32" s="2132" t="s">
        <v>653</v>
      </c>
      <c r="C32" s="565">
        <v>557</v>
      </c>
      <c r="D32" s="2045"/>
      <c r="E32" s="2045"/>
      <c r="F32" s="2202"/>
      <c r="G32" s="2109"/>
      <c r="H32" s="2109"/>
      <c r="I32" s="2109"/>
      <c r="J32" s="2109"/>
      <c r="K32" s="2109">
        <v>0</v>
      </c>
      <c r="L32" s="2109"/>
      <c r="M32" s="2110"/>
      <c r="N32" s="2111"/>
      <c r="O32" s="2112"/>
      <c r="P32" s="2059">
        <f t="shared" si="2"/>
        <v>0</v>
      </c>
      <c r="Q32" s="2208"/>
      <c r="R32" s="1327"/>
      <c r="S32" s="2212">
        <f t="shared" si="3"/>
        <v>0</v>
      </c>
      <c r="T32" s="2115" t="e">
        <f t="shared" si="4"/>
        <v>#DIV/0!</v>
      </c>
      <c r="U32" s="1164"/>
      <c r="V32" s="2217">
        <v>0</v>
      </c>
      <c r="W32" s="2116"/>
      <c r="X32" s="2109"/>
    </row>
    <row r="33" spans="1:26" ht="15">
      <c r="A33" s="2057" t="s">
        <v>489</v>
      </c>
      <c r="B33" s="2132" t="s">
        <v>654</v>
      </c>
      <c r="C33" s="565">
        <v>551</v>
      </c>
      <c r="D33" s="2045">
        <v>72</v>
      </c>
      <c r="E33" s="2045">
        <v>64</v>
      </c>
      <c r="F33" s="2202">
        <v>48</v>
      </c>
      <c r="G33" s="2109">
        <v>57</v>
      </c>
      <c r="H33" s="2109">
        <v>57</v>
      </c>
      <c r="I33" s="2109">
        <v>57</v>
      </c>
      <c r="J33" s="2109">
        <v>45</v>
      </c>
      <c r="K33" s="2109">
        <v>54</v>
      </c>
      <c r="L33" s="2109">
        <v>43</v>
      </c>
      <c r="M33" s="2110"/>
      <c r="N33" s="2111"/>
      <c r="O33" s="2112">
        <v>11.193</v>
      </c>
      <c r="P33" s="2059">
        <f t="shared" si="2"/>
        <v>11.193</v>
      </c>
      <c r="Q33" s="2208"/>
      <c r="R33" s="1327"/>
      <c r="S33" s="2212">
        <f t="shared" si="3"/>
        <v>22.385999999999999</v>
      </c>
      <c r="T33" s="2115" t="e">
        <f t="shared" si="4"/>
        <v>#DIV/0!</v>
      </c>
      <c r="U33" s="1164"/>
      <c r="V33" s="2217">
        <v>22.385999999999999</v>
      </c>
      <c r="W33" s="2116"/>
      <c r="X33" s="2109"/>
      <c r="Z33" s="2187"/>
    </row>
    <row r="34" spans="1:26" ht="15.75" thickBot="1">
      <c r="A34" s="2013" t="s">
        <v>683</v>
      </c>
      <c r="B34" s="2136" t="s">
        <v>655</v>
      </c>
      <c r="C34" s="571" t="s">
        <v>549</v>
      </c>
      <c r="D34" s="1336">
        <v>68</v>
      </c>
      <c r="E34" s="1336">
        <v>58</v>
      </c>
      <c r="F34" s="2198">
        <v>65</v>
      </c>
      <c r="G34" s="2137">
        <v>48</v>
      </c>
      <c r="H34" s="2137">
        <v>48</v>
      </c>
      <c r="I34" s="2137">
        <v>227</v>
      </c>
      <c r="J34" s="2137">
        <v>397</v>
      </c>
      <c r="K34" s="2137">
        <v>260</v>
      </c>
      <c r="L34" s="2137">
        <v>492</v>
      </c>
      <c r="M34" s="2138">
        <v>227</v>
      </c>
      <c r="N34" s="2139">
        <v>227</v>
      </c>
      <c r="O34" s="2140">
        <v>22.666</v>
      </c>
      <c r="P34" s="2068">
        <f t="shared" si="2"/>
        <v>161.334</v>
      </c>
      <c r="Q34" s="2208"/>
      <c r="R34" s="2214"/>
      <c r="S34" s="2215">
        <f t="shared" si="3"/>
        <v>184</v>
      </c>
      <c r="T34" s="2216">
        <f t="shared" si="4"/>
        <v>81.057268722466958</v>
      </c>
      <c r="U34" s="1164"/>
      <c r="V34" s="2218">
        <v>184</v>
      </c>
      <c r="W34" s="2143"/>
      <c r="X34" s="2137"/>
      <c r="Z34" s="2187"/>
    </row>
    <row r="35" spans="1:26" ht="15.75" thickBot="1">
      <c r="A35" s="2144" t="s">
        <v>550</v>
      </c>
      <c r="B35" s="2145" t="s">
        <v>551</v>
      </c>
      <c r="C35" s="2146"/>
      <c r="D35" s="1980">
        <f t="shared" ref="D35:P35" si="5">SUM(D25:D34)</f>
        <v>12756</v>
      </c>
      <c r="E35" s="1980">
        <f t="shared" si="5"/>
        <v>13601</v>
      </c>
      <c r="F35" s="1980">
        <f t="shared" si="5"/>
        <v>14908</v>
      </c>
      <c r="G35" s="1980">
        <f t="shared" si="5"/>
        <v>14639</v>
      </c>
      <c r="H35" s="1980">
        <f>SUM(H25:H34)</f>
        <v>14660</v>
      </c>
      <c r="I35" s="1980">
        <f>SUM(I25:I34)</f>
        <v>14490</v>
      </c>
      <c r="J35" s="1980">
        <f>SUM(J25:J34)</f>
        <v>15435</v>
      </c>
      <c r="K35" s="1980">
        <v>15414</v>
      </c>
      <c r="L35" s="1980">
        <f>SUM(L25:L34)</f>
        <v>16471</v>
      </c>
      <c r="M35" s="2147">
        <f t="shared" si="5"/>
        <v>14543</v>
      </c>
      <c r="N35" s="2148">
        <f t="shared" si="5"/>
        <v>14543</v>
      </c>
      <c r="O35" s="2149">
        <f t="shared" si="5"/>
        <v>3828.7440000000001</v>
      </c>
      <c r="P35" s="1915">
        <f t="shared" si="5"/>
        <v>4063.68282</v>
      </c>
      <c r="Q35" s="2219"/>
      <c r="R35" s="2219"/>
      <c r="S35" s="1980">
        <f t="shared" si="3"/>
        <v>7892.4268200000006</v>
      </c>
      <c r="T35" s="2220">
        <f t="shared" si="4"/>
        <v>54.269592381214338</v>
      </c>
      <c r="U35" s="1164"/>
      <c r="V35" s="1971">
        <f>SUM(V25:V34)</f>
        <v>7892.4268200000006</v>
      </c>
      <c r="W35" s="1980">
        <f>SUM(W25:W34)</f>
        <v>0</v>
      </c>
      <c r="X35" s="1980">
        <f>SUM(X25:X34)</f>
        <v>0</v>
      </c>
      <c r="Z35" s="2187"/>
    </row>
    <row r="36" spans="1:26" ht="15">
      <c r="A36" s="2042" t="s">
        <v>492</v>
      </c>
      <c r="B36" s="2126" t="s">
        <v>657</v>
      </c>
      <c r="C36" s="560">
        <v>601</v>
      </c>
      <c r="D36" s="2153">
        <v>811</v>
      </c>
      <c r="E36" s="2153">
        <v>932</v>
      </c>
      <c r="F36" s="2221">
        <v>857</v>
      </c>
      <c r="G36" s="2101">
        <v>844</v>
      </c>
      <c r="H36" s="2101">
        <v>933</v>
      </c>
      <c r="I36" s="2101">
        <v>934</v>
      </c>
      <c r="J36" s="2101"/>
      <c r="K36" s="2101">
        <v>0</v>
      </c>
      <c r="L36" s="2101"/>
      <c r="M36" s="2102"/>
      <c r="N36" s="2127"/>
      <c r="O36" s="2104"/>
      <c r="P36" s="2048">
        <f t="shared" si="2"/>
        <v>0</v>
      </c>
      <c r="Q36" s="2208"/>
      <c r="R36" s="1259"/>
      <c r="S36" s="2209">
        <f t="shared" si="3"/>
        <v>0</v>
      </c>
      <c r="T36" s="2210" t="e">
        <f t="shared" si="4"/>
        <v>#DIV/0!</v>
      </c>
      <c r="U36" s="1164"/>
      <c r="V36" s="2222">
        <v>0</v>
      </c>
      <c r="W36" s="2131"/>
      <c r="X36" s="2101"/>
      <c r="Z36" s="2187"/>
    </row>
    <row r="37" spans="1:26" ht="15">
      <c r="A37" s="2057" t="s">
        <v>493</v>
      </c>
      <c r="B37" s="2132" t="s">
        <v>658</v>
      </c>
      <c r="C37" s="565">
        <v>602</v>
      </c>
      <c r="D37" s="2045">
        <v>278</v>
      </c>
      <c r="E37" s="2045">
        <v>380</v>
      </c>
      <c r="F37" s="2202">
        <v>309</v>
      </c>
      <c r="G37" s="2109">
        <v>272</v>
      </c>
      <c r="H37" s="2109">
        <v>69</v>
      </c>
      <c r="I37" s="2109">
        <v>12</v>
      </c>
      <c r="J37" s="2109">
        <v>376</v>
      </c>
      <c r="K37" s="2109">
        <v>399</v>
      </c>
      <c r="L37" s="2109">
        <v>502</v>
      </c>
      <c r="M37" s="2110"/>
      <c r="N37" s="2111"/>
      <c r="O37" s="2112">
        <v>142.65799999999999</v>
      </c>
      <c r="P37" s="2059">
        <f t="shared" si="2"/>
        <v>134.88800000000001</v>
      </c>
      <c r="Q37" s="2208"/>
      <c r="R37" s="1327"/>
      <c r="S37" s="2212">
        <f t="shared" si="3"/>
        <v>277.54599999999999</v>
      </c>
      <c r="T37" s="2115" t="e">
        <f t="shared" si="4"/>
        <v>#DIV/0!</v>
      </c>
      <c r="U37" s="1164"/>
      <c r="V37" s="2217">
        <v>277.54599999999999</v>
      </c>
      <c r="W37" s="2116"/>
      <c r="X37" s="2109"/>
      <c r="Z37" s="2187"/>
    </row>
    <row r="38" spans="1:26" ht="15">
      <c r="A38" s="2057" t="s">
        <v>494</v>
      </c>
      <c r="B38" s="2132" t="s">
        <v>659</v>
      </c>
      <c r="C38" s="565">
        <v>604</v>
      </c>
      <c r="D38" s="2045"/>
      <c r="E38" s="2045">
        <v>5</v>
      </c>
      <c r="F38" s="2202"/>
      <c r="G38" s="2109"/>
      <c r="H38" s="2109"/>
      <c r="I38" s="2109"/>
      <c r="J38" s="2109"/>
      <c r="K38" s="2109">
        <v>0</v>
      </c>
      <c r="L38" s="2109"/>
      <c r="M38" s="2110"/>
      <c r="N38" s="2111"/>
      <c r="O38" s="2112"/>
      <c r="P38" s="2059">
        <f t="shared" si="2"/>
        <v>0</v>
      </c>
      <c r="Q38" s="2208"/>
      <c r="R38" s="1327"/>
      <c r="S38" s="2212">
        <f t="shared" si="3"/>
        <v>0</v>
      </c>
      <c r="T38" s="2115" t="e">
        <f t="shared" si="4"/>
        <v>#DIV/0!</v>
      </c>
      <c r="U38" s="1164"/>
      <c r="V38" s="2217">
        <v>0</v>
      </c>
      <c r="W38" s="2116"/>
      <c r="X38" s="2109"/>
      <c r="Z38" s="2187"/>
    </row>
    <row r="39" spans="1:26" ht="15">
      <c r="A39" s="2057" t="s">
        <v>495</v>
      </c>
      <c r="B39" s="2132" t="s">
        <v>660</v>
      </c>
      <c r="C39" s="565" t="s">
        <v>556</v>
      </c>
      <c r="D39" s="2045">
        <v>11310</v>
      </c>
      <c r="E39" s="2045">
        <v>11943</v>
      </c>
      <c r="F39" s="2202">
        <v>13364</v>
      </c>
      <c r="G39" s="2109">
        <v>12980</v>
      </c>
      <c r="H39" s="2109">
        <v>12991</v>
      </c>
      <c r="I39" s="2109">
        <v>13186</v>
      </c>
      <c r="J39" s="2109">
        <v>13852</v>
      </c>
      <c r="K39" s="2109">
        <v>13813</v>
      </c>
      <c r="L39" s="2109">
        <v>14473</v>
      </c>
      <c r="M39" s="2110">
        <v>14543</v>
      </c>
      <c r="N39" s="2111">
        <v>14543</v>
      </c>
      <c r="O39" s="2112">
        <v>3300.4879999999998</v>
      </c>
      <c r="P39" s="2059">
        <f t="shared" si="2"/>
        <v>3534.1307700000002</v>
      </c>
      <c r="Q39" s="2208"/>
      <c r="R39" s="1327"/>
      <c r="S39" s="2212">
        <f t="shared" si="3"/>
        <v>6834.61877</v>
      </c>
      <c r="T39" s="2115">
        <f t="shared" si="4"/>
        <v>46.99593460771505</v>
      </c>
      <c r="U39" s="1164"/>
      <c r="V39" s="2217">
        <v>6834.61877</v>
      </c>
      <c r="W39" s="2116"/>
      <c r="X39" s="2109"/>
      <c r="Z39" s="2187"/>
    </row>
    <row r="40" spans="1:26" ht="15.75" thickBot="1">
      <c r="A40" s="2013" t="s">
        <v>496</v>
      </c>
      <c r="B40" s="2136" t="s">
        <v>655</v>
      </c>
      <c r="C40" s="571" t="s">
        <v>557</v>
      </c>
      <c r="D40" s="1336">
        <v>361</v>
      </c>
      <c r="E40" s="1336">
        <v>369</v>
      </c>
      <c r="F40" s="2198">
        <v>411</v>
      </c>
      <c r="G40" s="2137">
        <v>550</v>
      </c>
      <c r="H40" s="2137">
        <v>667</v>
      </c>
      <c r="I40" s="2137">
        <v>487</v>
      </c>
      <c r="J40" s="2137">
        <v>1207</v>
      </c>
      <c r="K40" s="2137">
        <v>1369</v>
      </c>
      <c r="L40" s="2137">
        <v>1672</v>
      </c>
      <c r="M40" s="2138"/>
      <c r="N40" s="2139"/>
      <c r="O40" s="2140">
        <v>385.6</v>
      </c>
      <c r="P40" s="2068">
        <f t="shared" si="2"/>
        <v>394.4</v>
      </c>
      <c r="Q40" s="2208"/>
      <c r="R40" s="2214"/>
      <c r="S40" s="2215">
        <f t="shared" si="3"/>
        <v>780</v>
      </c>
      <c r="T40" s="2216" t="e">
        <f t="shared" si="4"/>
        <v>#DIV/0!</v>
      </c>
      <c r="U40" s="1164"/>
      <c r="V40" s="2218">
        <v>780</v>
      </c>
      <c r="W40" s="2143"/>
      <c r="X40" s="2137"/>
      <c r="Z40" s="2187"/>
    </row>
    <row r="41" spans="1:26" ht="15.75" thickBot="1">
      <c r="A41" s="2144" t="s">
        <v>497</v>
      </c>
      <c r="B41" s="2145" t="s">
        <v>558</v>
      </c>
      <c r="C41" s="2146" t="s">
        <v>460</v>
      </c>
      <c r="D41" s="1980">
        <f t="shared" ref="D41:P41" si="6">SUM(D36:D40)</f>
        <v>12760</v>
      </c>
      <c r="E41" s="1980">
        <f t="shared" si="6"/>
        <v>13629</v>
      </c>
      <c r="F41" s="1980">
        <f t="shared" si="6"/>
        <v>14941</v>
      </c>
      <c r="G41" s="1980">
        <f t="shared" si="6"/>
        <v>14646</v>
      </c>
      <c r="H41" s="1980">
        <f>SUM(H36:H40)</f>
        <v>14660</v>
      </c>
      <c r="I41" s="1980">
        <f>SUM(I36:I40)</f>
        <v>14619</v>
      </c>
      <c r="J41" s="1980">
        <f>SUM(J36:J40)</f>
        <v>15435</v>
      </c>
      <c r="K41" s="1980">
        <v>15581</v>
      </c>
      <c r="L41" s="1980">
        <f>SUM(L36:L40)</f>
        <v>16647</v>
      </c>
      <c r="M41" s="2147">
        <f t="shared" si="6"/>
        <v>14543</v>
      </c>
      <c r="N41" s="2148">
        <f t="shared" si="6"/>
        <v>14543</v>
      </c>
      <c r="O41" s="1971">
        <f t="shared" si="6"/>
        <v>3828.7459999999996</v>
      </c>
      <c r="P41" s="2155">
        <f t="shared" si="6"/>
        <v>4063.4187700000002</v>
      </c>
      <c r="Q41" s="1971"/>
      <c r="R41" s="2155"/>
      <c r="S41" s="2156">
        <f t="shared" si="3"/>
        <v>7892.1647699999994</v>
      </c>
      <c r="T41" s="2220">
        <f t="shared" si="4"/>
        <v>54.267790483394073</v>
      </c>
      <c r="U41" s="1164"/>
      <c r="V41" s="1971">
        <f>SUM(V36:V40)</f>
        <v>7892.1647700000003</v>
      </c>
      <c r="W41" s="1980">
        <f>SUM(W36:W40)</f>
        <v>0</v>
      </c>
      <c r="X41" s="1980">
        <f>SUM(X36:X40)</f>
        <v>0</v>
      </c>
      <c r="Z41" s="2187"/>
    </row>
    <row r="42" spans="1:26" ht="6.75" customHeight="1" thickBot="1">
      <c r="A42" s="2013"/>
      <c r="B42" s="511"/>
      <c r="C42" s="601"/>
      <c r="D42" s="1336"/>
      <c r="E42" s="1336"/>
      <c r="F42" s="1336"/>
      <c r="G42" s="2151"/>
      <c r="H42" s="2151"/>
      <c r="I42" s="2151"/>
      <c r="J42" s="2151"/>
      <c r="K42" s="2151"/>
      <c r="L42" s="2223"/>
      <c r="M42" s="2157"/>
      <c r="N42" s="2158"/>
      <c r="O42" s="2159"/>
      <c r="P42" s="2159"/>
      <c r="Q42" s="2160"/>
      <c r="R42" s="2160"/>
      <c r="S42" s="2161"/>
      <c r="T42" s="2210"/>
      <c r="U42" s="1164"/>
      <c r="V42" s="2224"/>
      <c r="W42" s="2223"/>
      <c r="X42" s="2223"/>
    </row>
    <row r="43" spans="1:26" ht="15.75" thickBot="1">
      <c r="A43" s="2162" t="s">
        <v>498</v>
      </c>
      <c r="B43" s="2163" t="s">
        <v>536</v>
      </c>
      <c r="C43" s="2146" t="s">
        <v>460</v>
      </c>
      <c r="D43" s="1980">
        <f t="shared" ref="D43:P43" si="7">D41-D39</f>
        <v>1450</v>
      </c>
      <c r="E43" s="1980">
        <f t="shared" si="7"/>
        <v>1686</v>
      </c>
      <c r="F43" s="1980">
        <f t="shared" si="7"/>
        <v>1577</v>
      </c>
      <c r="G43" s="1980">
        <f>G41-G39</f>
        <v>1666</v>
      </c>
      <c r="H43" s="1980">
        <f>H41-H39</f>
        <v>1669</v>
      </c>
      <c r="I43" s="1980">
        <f>I41-I39</f>
        <v>1433</v>
      </c>
      <c r="J43" s="1980">
        <f>J41-J39</f>
        <v>1583</v>
      </c>
      <c r="K43" s="1980">
        <v>1768</v>
      </c>
      <c r="L43" s="1980">
        <f>L41-L39</f>
        <v>2174</v>
      </c>
      <c r="M43" s="1980">
        <f>M41-M39</f>
        <v>0</v>
      </c>
      <c r="N43" s="2164">
        <f t="shared" si="7"/>
        <v>0</v>
      </c>
      <c r="O43" s="1971">
        <f t="shared" si="7"/>
        <v>528.25799999999981</v>
      </c>
      <c r="P43" s="1971">
        <f t="shared" si="7"/>
        <v>529.28800000000001</v>
      </c>
      <c r="Q43" s="1971"/>
      <c r="R43" s="1971"/>
      <c r="S43" s="2161">
        <f t="shared" si="3"/>
        <v>1057.5459999999998</v>
      </c>
      <c r="T43" s="2210" t="e">
        <f t="shared" si="4"/>
        <v>#DIV/0!</v>
      </c>
      <c r="U43" s="1164"/>
      <c r="V43" s="1971">
        <f>V41-V39</f>
        <v>1057.5460000000003</v>
      </c>
      <c r="W43" s="1980">
        <f>W41-W39</f>
        <v>0</v>
      </c>
      <c r="X43" s="1980">
        <f>X41-X39</f>
        <v>0</v>
      </c>
      <c r="Z43" s="2187"/>
    </row>
    <row r="44" spans="1:26" ht="15.75" thickBot="1">
      <c r="A44" s="2144" t="s">
        <v>499</v>
      </c>
      <c r="B44" s="2163" t="s">
        <v>559</v>
      </c>
      <c r="C44" s="2146" t="s">
        <v>460</v>
      </c>
      <c r="D44" s="1980">
        <f t="shared" ref="D44:P44" si="8">D41-D35</f>
        <v>4</v>
      </c>
      <c r="E44" s="1980">
        <f t="shared" si="8"/>
        <v>28</v>
      </c>
      <c r="F44" s="1980">
        <f t="shared" si="8"/>
        <v>33</v>
      </c>
      <c r="G44" s="1980">
        <f>G41-G35</f>
        <v>7</v>
      </c>
      <c r="H44" s="1980">
        <f>H41-H35</f>
        <v>0</v>
      </c>
      <c r="I44" s="1980">
        <f>I41-I35</f>
        <v>129</v>
      </c>
      <c r="J44" s="1980"/>
      <c r="K44" s="1980">
        <v>167</v>
      </c>
      <c r="L44" s="1980">
        <f>L41-L35</f>
        <v>176</v>
      </c>
      <c r="M44" s="1980">
        <f>M41-M35</f>
        <v>0</v>
      </c>
      <c r="N44" s="2164">
        <f t="shared" si="8"/>
        <v>0</v>
      </c>
      <c r="O44" s="1971">
        <f t="shared" si="8"/>
        <v>1.9999999994979589E-3</v>
      </c>
      <c r="P44" s="1971">
        <f t="shared" si="8"/>
        <v>-0.26404999999977008</v>
      </c>
      <c r="Q44" s="1971"/>
      <c r="R44" s="1971"/>
      <c r="S44" s="2161">
        <f t="shared" si="3"/>
        <v>-0.26205000000027212</v>
      </c>
      <c r="T44" s="2210" t="e">
        <f t="shared" si="4"/>
        <v>#DIV/0!</v>
      </c>
      <c r="U44" s="1164"/>
      <c r="V44" s="1971">
        <f>V41-V35</f>
        <v>-0.26205000000027212</v>
      </c>
      <c r="W44" s="1980">
        <f>W41-W35</f>
        <v>0</v>
      </c>
      <c r="X44" s="1980">
        <f>X41-X35</f>
        <v>0</v>
      </c>
      <c r="Z44" s="2187"/>
    </row>
    <row r="45" spans="1:26" ht="15.75" thickBot="1">
      <c r="A45" s="2166" t="s">
        <v>500</v>
      </c>
      <c r="B45" s="2167" t="s">
        <v>536</v>
      </c>
      <c r="C45" s="1351" t="s">
        <v>460</v>
      </c>
      <c r="D45" s="1980">
        <f t="shared" ref="D45:P45" si="9">D44-D39</f>
        <v>-11306</v>
      </c>
      <c r="E45" s="1980">
        <f t="shared" si="9"/>
        <v>-11915</v>
      </c>
      <c r="F45" s="1980">
        <f t="shared" si="9"/>
        <v>-13331</v>
      </c>
      <c r="G45" s="1980">
        <f t="shared" si="9"/>
        <v>-12973</v>
      </c>
      <c r="H45" s="1980">
        <f>H44-H39</f>
        <v>-12991</v>
      </c>
      <c r="I45" s="1980">
        <f>I44-I39</f>
        <v>-13057</v>
      </c>
      <c r="J45" s="1980">
        <f>J44-J39</f>
        <v>-13852</v>
      </c>
      <c r="K45" s="1980">
        <v>-13646</v>
      </c>
      <c r="L45" s="1980">
        <f>L44-L39</f>
        <v>-14297</v>
      </c>
      <c r="M45" s="1980">
        <f t="shared" si="9"/>
        <v>-14543</v>
      </c>
      <c r="N45" s="2164">
        <f t="shared" si="9"/>
        <v>-14543</v>
      </c>
      <c r="O45" s="1971">
        <f t="shared" si="9"/>
        <v>-3300.4860000000003</v>
      </c>
      <c r="P45" s="1971">
        <f t="shared" si="9"/>
        <v>-3534.39482</v>
      </c>
      <c r="Q45" s="1971"/>
      <c r="R45" s="1971"/>
      <c r="S45" s="2161">
        <f t="shared" si="3"/>
        <v>-6834.8808200000003</v>
      </c>
      <c r="T45" s="2220">
        <f t="shared" si="4"/>
        <v>46.997736505535308</v>
      </c>
      <c r="U45" s="1164"/>
      <c r="V45" s="1971">
        <f>V44-V39</f>
        <v>-6834.8808200000003</v>
      </c>
      <c r="W45" s="1980">
        <f>W44-W39</f>
        <v>0</v>
      </c>
      <c r="X45" s="1980">
        <f>X44-X39</f>
        <v>0</v>
      </c>
      <c r="Z45" s="2187"/>
    </row>
    <row r="46" spans="1:26">
      <c r="A46" s="1354"/>
      <c r="X46" s="2176"/>
    </row>
    <row r="47" spans="1:26">
      <c r="A47" s="151"/>
      <c r="B47" s="2226"/>
      <c r="C47" s="2169"/>
    </row>
    <row r="48" spans="1:26">
      <c r="A48" s="1354"/>
    </row>
    <row r="49" spans="1:24" ht="14.25">
      <c r="A49" s="1355" t="s">
        <v>661</v>
      </c>
      <c r="S49"/>
      <c r="T49"/>
      <c r="U49"/>
      <c r="V49" s="38"/>
      <c r="W49"/>
      <c r="X49"/>
    </row>
    <row r="50" spans="1:24" ht="14.25">
      <c r="A50" s="2170" t="s">
        <v>662</v>
      </c>
      <c r="S50"/>
      <c r="T50"/>
      <c r="U50"/>
      <c r="V50" s="38"/>
      <c r="W50"/>
      <c r="X50"/>
    </row>
    <row r="51" spans="1:24" ht="14.25">
      <c r="A51" s="2227" t="s">
        <v>663</v>
      </c>
      <c r="S51"/>
      <c r="T51"/>
      <c r="U51"/>
      <c r="V51" s="38"/>
      <c r="W51"/>
      <c r="X51"/>
    </row>
    <row r="52" spans="1:24" ht="14.25">
      <c r="A52" s="2172"/>
      <c r="S52"/>
      <c r="T52"/>
      <c r="U52"/>
      <c r="V52" s="38"/>
      <c r="W52"/>
      <c r="X52"/>
    </row>
    <row r="53" spans="1:24">
      <c r="A53" s="2228" t="s">
        <v>687</v>
      </c>
      <c r="S53"/>
      <c r="T53"/>
      <c r="U53"/>
      <c r="V53" s="38"/>
      <c r="W53"/>
      <c r="X53"/>
    </row>
    <row r="54" spans="1:24">
      <c r="A54" s="1354"/>
      <c r="S54"/>
      <c r="T54"/>
      <c r="U54"/>
      <c r="V54" s="38"/>
      <c r="W54"/>
      <c r="X54"/>
    </row>
    <row r="55" spans="1:24">
      <c r="A55" s="1354" t="s">
        <v>688</v>
      </c>
      <c r="S55"/>
      <c r="T55"/>
      <c r="U55"/>
      <c r="V55" s="38"/>
      <c r="W55"/>
      <c r="X55"/>
    </row>
    <row r="56" spans="1:24">
      <c r="A56" s="1354"/>
      <c r="S56"/>
      <c r="T56"/>
      <c r="U56"/>
      <c r="V56" s="38"/>
      <c r="W56"/>
      <c r="X56"/>
    </row>
    <row r="57" spans="1:24">
      <c r="A57" s="2229"/>
      <c r="S57"/>
      <c r="T57"/>
      <c r="U57"/>
      <c r="V57" s="38"/>
      <c r="W57"/>
      <c r="X57"/>
    </row>
    <row r="58" spans="1:24">
      <c r="A58" s="1354"/>
    </row>
    <row r="59" spans="1:24">
      <c r="A59" s="2228"/>
    </row>
    <row r="60" spans="1:24">
      <c r="A60" s="2230"/>
      <c r="B60" s="2231"/>
      <c r="C60" s="2232"/>
      <c r="D60" s="6"/>
      <c r="E60" s="6"/>
      <c r="F60" s="6"/>
      <c r="G60" s="6"/>
      <c r="H60" s="2231"/>
      <c r="I60" s="2231"/>
      <c r="J60" s="2231"/>
      <c r="K60" s="2231"/>
      <c r="L60" s="2231"/>
      <c r="M60" s="2231"/>
    </row>
    <row r="61" spans="1:24">
      <c r="A61" s="2228"/>
    </row>
    <row r="62" spans="1:24">
      <c r="A62" s="1354"/>
    </row>
    <row r="63" spans="1:24">
      <c r="A63" s="1354"/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67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59"/>
  <sheetViews>
    <sheetView workbookViewId="0">
      <selection activeCell="A13" sqref="A13"/>
    </sheetView>
  </sheetViews>
  <sheetFormatPr defaultRowHeight="12.75"/>
  <cols>
    <col min="1" max="1" width="37.7109375" customWidth="1"/>
    <col min="2" max="2" width="6.42578125" style="441" customWidth="1"/>
    <col min="3" max="3" width="11.7109375" style="446" hidden="1" customWidth="1"/>
    <col min="4" max="6" width="11.5703125" style="446" hidden="1" customWidth="1"/>
    <col min="7" max="11" width="11.5703125" style="2322" hidden="1" customWidth="1"/>
    <col min="12" max="12" width="11.5703125" style="2322" customWidth="1"/>
    <col min="13" max="13" width="11.42578125" style="1164" customWidth="1"/>
    <col min="14" max="14" width="9.85546875" style="2322" customWidth="1"/>
    <col min="15" max="15" width="9.140625" style="2322"/>
    <col min="16" max="16" width="9.28515625" style="2322" customWidth="1"/>
    <col min="17" max="17" width="9.140625" style="2322"/>
    <col min="18" max="18" width="12" style="2322" customWidth="1"/>
    <col min="19" max="19" width="9.140625" style="2323"/>
    <col min="20" max="20" width="3.42578125" style="2322" customWidth="1"/>
    <col min="21" max="21" width="12.5703125" style="2322" customWidth="1"/>
    <col min="22" max="22" width="11.85546875" style="2322" customWidth="1"/>
    <col min="23" max="23" width="12.42578125" style="2322" customWidth="1"/>
    <col min="24" max="33" width="9.140625" style="373"/>
  </cols>
  <sheetData>
    <row r="1" spans="1:33" s="440" customFormat="1" ht="15.75">
      <c r="A1" s="2173" t="s">
        <v>624</v>
      </c>
      <c r="B1" s="2174"/>
      <c r="C1" s="2174"/>
      <c r="D1" s="2174"/>
      <c r="E1" s="2174"/>
      <c r="F1" s="2174"/>
      <c r="G1" s="2174"/>
      <c r="H1" s="2174"/>
      <c r="I1" s="2174"/>
      <c r="J1" s="2174"/>
      <c r="K1" s="2174"/>
      <c r="L1" s="2174"/>
      <c r="M1" s="2174"/>
      <c r="N1" s="2174"/>
      <c r="O1" s="2174"/>
      <c r="P1" s="2174"/>
      <c r="Q1" s="2174"/>
      <c r="R1" s="2174"/>
      <c r="S1" s="2174"/>
      <c r="T1" s="2174"/>
      <c r="U1" s="2174"/>
      <c r="V1" s="2174"/>
      <c r="W1" s="2174"/>
    </row>
    <row r="2" spans="1:33" ht="21.75" customHeight="1">
      <c r="A2" s="1104" t="s">
        <v>437</v>
      </c>
      <c r="B2" s="1106"/>
      <c r="C2" s="1105"/>
      <c r="D2" s="1105"/>
      <c r="E2" s="1105"/>
      <c r="F2" s="1105"/>
      <c r="G2" s="1164"/>
      <c r="H2" s="1164"/>
      <c r="I2" s="1164"/>
      <c r="J2" s="1164"/>
      <c r="K2" s="1164"/>
      <c r="L2" s="1164"/>
      <c r="M2" s="2236"/>
      <c r="N2" s="2236"/>
      <c r="O2" s="1164"/>
      <c r="P2" s="1164"/>
      <c r="Q2" s="1164"/>
      <c r="R2" s="1164"/>
      <c r="S2" s="2237"/>
      <c r="T2" s="1164"/>
      <c r="U2" s="1164"/>
      <c r="V2" s="1164"/>
      <c r="W2" s="1164"/>
    </row>
    <row r="3" spans="1:33">
      <c r="A3" s="1110"/>
      <c r="B3" s="1106"/>
      <c r="C3" s="1105"/>
      <c r="D3" s="1105"/>
      <c r="E3" s="1105"/>
      <c r="F3" s="1105"/>
      <c r="G3" s="1164"/>
      <c r="H3" s="1164"/>
      <c r="I3" s="1164"/>
      <c r="J3" s="1164"/>
      <c r="K3" s="1164"/>
      <c r="L3" s="1164"/>
      <c r="M3" s="2236"/>
      <c r="N3" s="2236"/>
      <c r="O3" s="1164"/>
      <c r="P3" s="1164"/>
      <c r="Q3" s="1164"/>
      <c r="R3" s="1164"/>
      <c r="S3" s="2237"/>
      <c r="T3" s="1164"/>
      <c r="U3" s="1164"/>
      <c r="V3" s="1164"/>
      <c r="W3" s="1164"/>
    </row>
    <row r="4" spans="1:33" ht="13.5" thickBot="1">
      <c r="A4" s="1111"/>
      <c r="B4" s="1113"/>
      <c r="C4" s="2238"/>
      <c r="D4" s="2238"/>
      <c r="E4" s="1105"/>
      <c r="F4" s="1105"/>
      <c r="G4" s="1164"/>
      <c r="H4" s="1164"/>
      <c r="I4" s="1164"/>
      <c r="J4" s="1164"/>
      <c r="K4" s="1164"/>
      <c r="L4" s="1164"/>
      <c r="M4" s="2236"/>
      <c r="N4" s="2236"/>
      <c r="O4" s="1164"/>
      <c r="P4" s="1164"/>
      <c r="Q4" s="1164"/>
      <c r="R4" s="1164"/>
      <c r="S4" s="2237"/>
      <c r="T4" s="1164"/>
      <c r="U4" s="1164"/>
      <c r="V4" s="1164"/>
      <c r="W4" s="1164"/>
    </row>
    <row r="5" spans="1:33" ht="16.5" thickBot="1">
      <c r="A5" s="1981" t="s">
        <v>673</v>
      </c>
      <c r="B5" s="2239" t="s">
        <v>689</v>
      </c>
      <c r="C5" s="1983"/>
      <c r="D5" s="1984"/>
      <c r="E5" s="1983"/>
      <c r="F5" s="1983"/>
      <c r="G5" s="2240"/>
      <c r="H5" s="2240"/>
      <c r="I5" s="2240"/>
      <c r="J5" s="1986"/>
      <c r="K5" s="1986"/>
      <c r="L5" s="1986"/>
      <c r="M5" s="2241"/>
      <c r="N5" s="2241"/>
      <c r="O5" s="2242"/>
      <c r="P5" s="2242"/>
      <c r="Q5" s="2242"/>
      <c r="R5" s="2242"/>
      <c r="S5" s="2243"/>
      <c r="T5" s="2242"/>
      <c r="U5" s="2242"/>
      <c r="V5" s="1164"/>
      <c r="W5" s="1164"/>
    </row>
    <row r="6" spans="1:33" ht="23.25" customHeight="1" thickBot="1">
      <c r="A6" s="1110" t="s">
        <v>440</v>
      </c>
      <c r="B6" s="1106"/>
      <c r="C6" s="1105"/>
      <c r="D6" s="1105"/>
      <c r="E6" s="1105"/>
      <c r="F6" s="1105"/>
      <c r="G6" s="1164"/>
      <c r="H6" s="1164"/>
      <c r="I6" s="1164"/>
      <c r="J6" s="1164"/>
      <c r="K6" s="1164"/>
      <c r="L6" s="1164"/>
      <c r="M6" s="2236"/>
      <c r="N6" s="2236"/>
      <c r="O6" s="1164"/>
      <c r="P6" s="1164"/>
      <c r="Q6" s="1164"/>
      <c r="R6" s="1164"/>
      <c r="S6" s="2237"/>
      <c r="T6" s="1164"/>
      <c r="U6" s="1164"/>
      <c r="V6" s="1164"/>
      <c r="W6" s="1164"/>
    </row>
    <row r="7" spans="1:33" s="441" customFormat="1" ht="13.5" thickBot="1">
      <c r="A7" s="2244" t="s">
        <v>29</v>
      </c>
      <c r="B7" s="2245" t="s">
        <v>511</v>
      </c>
      <c r="C7" s="2246"/>
      <c r="D7" s="2246"/>
      <c r="E7" s="2245" t="s">
        <v>686</v>
      </c>
      <c r="F7" s="2247" t="s">
        <v>628</v>
      </c>
      <c r="G7" s="2247" t="s">
        <v>629</v>
      </c>
      <c r="H7" s="2247" t="s">
        <v>630</v>
      </c>
      <c r="I7" s="2247" t="s">
        <v>631</v>
      </c>
      <c r="J7" s="2247" t="s">
        <v>632</v>
      </c>
      <c r="K7" s="2247" t="s">
        <v>633</v>
      </c>
      <c r="L7" s="1991" t="s">
        <v>634</v>
      </c>
      <c r="M7" s="1992"/>
      <c r="N7" s="1993" t="s">
        <v>635</v>
      </c>
      <c r="O7" s="1999"/>
      <c r="P7" s="1999"/>
      <c r="Q7" s="2000"/>
      <c r="R7" s="1996" t="s">
        <v>636</v>
      </c>
      <c r="S7" s="1997" t="s">
        <v>443</v>
      </c>
      <c r="T7" s="2248"/>
      <c r="U7" s="1998" t="s">
        <v>667</v>
      </c>
      <c r="V7" s="1999"/>
      <c r="W7" s="2000"/>
      <c r="X7" s="2249"/>
      <c r="Y7" s="2249"/>
      <c r="Z7" s="2249"/>
      <c r="AA7" s="2249"/>
      <c r="AB7" s="2249"/>
      <c r="AC7" s="2249"/>
      <c r="AD7" s="2249"/>
      <c r="AE7" s="2249"/>
      <c r="AF7" s="2249"/>
      <c r="AG7" s="2249"/>
    </row>
    <row r="8" spans="1:33" s="441" customFormat="1" ht="13.5" thickBot="1">
      <c r="A8" s="2250"/>
      <c r="B8" s="2251"/>
      <c r="C8" s="2252" t="s">
        <v>626</v>
      </c>
      <c r="D8" s="2252" t="s">
        <v>627</v>
      </c>
      <c r="E8" s="2251"/>
      <c r="F8" s="2251"/>
      <c r="G8" s="2251"/>
      <c r="H8" s="2251"/>
      <c r="I8" s="2251"/>
      <c r="J8" s="2251"/>
      <c r="K8" s="2251"/>
      <c r="L8" s="2004" t="s">
        <v>33</v>
      </c>
      <c r="M8" s="2005" t="s">
        <v>34</v>
      </c>
      <c r="N8" s="2006" t="s">
        <v>447</v>
      </c>
      <c r="O8" s="2007" t="s">
        <v>450</v>
      </c>
      <c r="P8" s="2008" t="s">
        <v>453</v>
      </c>
      <c r="Q8" s="2009" t="s">
        <v>456</v>
      </c>
      <c r="R8" s="2004" t="s">
        <v>457</v>
      </c>
      <c r="S8" s="2010" t="s">
        <v>458</v>
      </c>
      <c r="T8" s="2248"/>
      <c r="U8" s="2178" t="s">
        <v>638</v>
      </c>
      <c r="V8" s="2179" t="s">
        <v>639</v>
      </c>
      <c r="W8" s="2179" t="s">
        <v>640</v>
      </c>
      <c r="X8" s="2249"/>
      <c r="Y8" s="2249"/>
      <c r="Z8" s="2249"/>
      <c r="AA8" s="2249"/>
      <c r="AB8" s="2249"/>
      <c r="AC8" s="2249"/>
      <c r="AD8" s="2249"/>
      <c r="AE8" s="2249"/>
      <c r="AF8" s="2249"/>
      <c r="AG8" s="2249"/>
    </row>
    <row r="9" spans="1:33">
      <c r="A9" s="2253" t="s">
        <v>459</v>
      </c>
      <c r="B9" s="2254"/>
      <c r="C9" s="2255">
        <v>78</v>
      </c>
      <c r="D9" s="2255">
        <v>75</v>
      </c>
      <c r="E9" s="2255">
        <v>74</v>
      </c>
      <c r="F9" s="2255">
        <v>77</v>
      </c>
      <c r="G9" s="2016">
        <v>75</v>
      </c>
      <c r="H9" s="2016">
        <v>75</v>
      </c>
      <c r="I9" s="2016">
        <v>75</v>
      </c>
      <c r="J9" s="2017">
        <f>Q9</f>
        <v>0</v>
      </c>
      <c r="K9" s="2018">
        <v>80</v>
      </c>
      <c r="L9" s="2256"/>
      <c r="M9" s="2257"/>
      <c r="N9" s="2021">
        <v>87</v>
      </c>
      <c r="O9" s="2017">
        <f>U9</f>
        <v>87</v>
      </c>
      <c r="P9" s="2022"/>
      <c r="Q9" s="2017"/>
      <c r="R9" s="2067" t="s">
        <v>460</v>
      </c>
      <c r="S9" s="2258" t="s">
        <v>460</v>
      </c>
      <c r="T9" s="2259"/>
      <c r="U9" s="2260">
        <v>87</v>
      </c>
      <c r="V9" s="2261"/>
      <c r="W9" s="2026"/>
    </row>
    <row r="10" spans="1:33" ht="13.5" thickBot="1">
      <c r="A10" s="2262" t="s">
        <v>461</v>
      </c>
      <c r="B10" s="2263"/>
      <c r="C10" s="2264">
        <v>73</v>
      </c>
      <c r="D10" s="2264">
        <v>71</v>
      </c>
      <c r="E10" s="2264">
        <v>70</v>
      </c>
      <c r="F10" s="2264">
        <v>69</v>
      </c>
      <c r="G10" s="2031">
        <v>67</v>
      </c>
      <c r="H10" s="2031">
        <v>64</v>
      </c>
      <c r="I10" s="2031">
        <v>63</v>
      </c>
      <c r="J10" s="2032">
        <f t="shared" ref="J10:J21" si="0">Q10</f>
        <v>0</v>
      </c>
      <c r="K10" s="2033">
        <v>65</v>
      </c>
      <c r="L10" s="2182"/>
      <c r="M10" s="2265"/>
      <c r="N10" s="2036">
        <v>69.679000000000002</v>
      </c>
      <c r="O10" s="2032">
        <f t="shared" ref="O10:O21" si="1">U10</f>
        <v>70.3</v>
      </c>
      <c r="P10" s="2266"/>
      <c r="Q10" s="2032"/>
      <c r="R10" s="2031" t="s">
        <v>460</v>
      </c>
      <c r="S10" s="2267" t="s">
        <v>460</v>
      </c>
      <c r="T10" s="2259"/>
      <c r="U10" s="2268">
        <v>70.3</v>
      </c>
      <c r="V10" s="2269"/>
      <c r="W10" s="2041"/>
    </row>
    <row r="11" spans="1:33">
      <c r="A11" s="2270" t="s">
        <v>514</v>
      </c>
      <c r="B11" s="2271" t="s">
        <v>516</v>
      </c>
      <c r="C11" s="2272">
        <v>15286</v>
      </c>
      <c r="D11" s="2272">
        <v>16458</v>
      </c>
      <c r="E11" s="2272">
        <v>15309</v>
      </c>
      <c r="F11" s="2272">
        <v>15839</v>
      </c>
      <c r="G11" s="2046">
        <v>15783</v>
      </c>
      <c r="H11" s="2046">
        <v>15465.37</v>
      </c>
      <c r="I11" s="2047">
        <v>15284</v>
      </c>
      <c r="J11" s="2048">
        <f t="shared" si="0"/>
        <v>0</v>
      </c>
      <c r="K11" s="2049">
        <v>16615</v>
      </c>
      <c r="L11" s="2199" t="s">
        <v>460</v>
      </c>
      <c r="M11" s="2273" t="s">
        <v>460</v>
      </c>
      <c r="N11" s="2052">
        <v>16686</v>
      </c>
      <c r="O11" s="2017">
        <f t="shared" si="1"/>
        <v>16978</v>
      </c>
      <c r="P11" s="2063"/>
      <c r="Q11" s="2048"/>
      <c r="R11" s="2046" t="s">
        <v>460</v>
      </c>
      <c r="S11" s="2274" t="s">
        <v>460</v>
      </c>
      <c r="T11" s="2259"/>
      <c r="U11" s="2275">
        <v>16978</v>
      </c>
      <c r="V11" s="2276"/>
      <c r="W11" s="2046"/>
    </row>
    <row r="12" spans="1:33">
      <c r="A12" s="2277" t="s">
        <v>517</v>
      </c>
      <c r="B12" s="2271" t="s">
        <v>519</v>
      </c>
      <c r="C12" s="2272">
        <v>-14113</v>
      </c>
      <c r="D12" s="2272">
        <v>-15252</v>
      </c>
      <c r="E12" s="2272">
        <v>-14434</v>
      </c>
      <c r="F12" s="2272">
        <v>15278</v>
      </c>
      <c r="G12" s="2046">
        <v>15437</v>
      </c>
      <c r="H12" s="2046">
        <v>15081.57</v>
      </c>
      <c r="I12" s="2046">
        <v>14938</v>
      </c>
      <c r="J12" s="2059">
        <f t="shared" si="0"/>
        <v>0</v>
      </c>
      <c r="K12" s="2049">
        <v>15874</v>
      </c>
      <c r="L12" s="2049" t="s">
        <v>460</v>
      </c>
      <c r="M12" s="2278" t="s">
        <v>460</v>
      </c>
      <c r="N12" s="2062">
        <v>15982</v>
      </c>
      <c r="O12" s="2189">
        <f t="shared" si="1"/>
        <v>16206</v>
      </c>
      <c r="P12" s="2063"/>
      <c r="Q12" s="2059"/>
      <c r="R12" s="2046" t="s">
        <v>460</v>
      </c>
      <c r="S12" s="2274" t="s">
        <v>460</v>
      </c>
      <c r="T12" s="2259"/>
      <c r="U12" s="2087">
        <v>16206</v>
      </c>
      <c r="V12" s="2202"/>
      <c r="W12" s="2046"/>
    </row>
    <row r="13" spans="1:33">
      <c r="A13" s="2277" t="s">
        <v>467</v>
      </c>
      <c r="B13" s="2271" t="s">
        <v>521</v>
      </c>
      <c r="C13" s="2272">
        <v>865.85</v>
      </c>
      <c r="D13" s="2272">
        <v>976.33</v>
      </c>
      <c r="E13" s="2272">
        <v>491.49</v>
      </c>
      <c r="F13" s="2272">
        <v>436</v>
      </c>
      <c r="G13" s="2046">
        <v>439</v>
      </c>
      <c r="H13" s="2046">
        <v>505.6</v>
      </c>
      <c r="I13" s="2046">
        <v>540</v>
      </c>
      <c r="J13" s="2059">
        <f t="shared" si="0"/>
        <v>0</v>
      </c>
      <c r="K13" s="2049">
        <v>588.5</v>
      </c>
      <c r="L13" s="2049" t="s">
        <v>460</v>
      </c>
      <c r="M13" s="2278" t="s">
        <v>460</v>
      </c>
      <c r="N13" s="2062">
        <v>600</v>
      </c>
      <c r="O13" s="2189">
        <f t="shared" si="1"/>
        <v>442</v>
      </c>
      <c r="P13" s="2063"/>
      <c r="Q13" s="2059"/>
      <c r="R13" s="2046" t="s">
        <v>460</v>
      </c>
      <c r="S13" s="2274" t="s">
        <v>460</v>
      </c>
      <c r="T13" s="2259"/>
      <c r="U13" s="2087">
        <v>442</v>
      </c>
      <c r="V13" s="2202"/>
      <c r="W13" s="2046"/>
      <c r="X13" s="2225"/>
    </row>
    <row r="14" spans="1:33">
      <c r="A14" s="2277" t="s">
        <v>468</v>
      </c>
      <c r="B14" s="2271" t="s">
        <v>460</v>
      </c>
      <c r="C14" s="2272">
        <v>3059</v>
      </c>
      <c r="D14" s="2272">
        <v>3285</v>
      </c>
      <c r="E14" s="2272">
        <v>3261</v>
      </c>
      <c r="F14" s="2272">
        <v>3513</v>
      </c>
      <c r="G14" s="2046">
        <v>2787</v>
      </c>
      <c r="H14" s="2046">
        <v>3527.8</v>
      </c>
      <c r="I14" s="2046">
        <v>4407</v>
      </c>
      <c r="J14" s="2059">
        <f t="shared" si="0"/>
        <v>0</v>
      </c>
      <c r="K14" s="2049">
        <v>2312.6999999999998</v>
      </c>
      <c r="L14" s="2049" t="s">
        <v>460</v>
      </c>
      <c r="M14" s="2203" t="s">
        <v>460</v>
      </c>
      <c r="N14" s="2062">
        <v>8310</v>
      </c>
      <c r="O14" s="2189">
        <f t="shared" si="1"/>
        <v>6302</v>
      </c>
      <c r="P14" s="2063"/>
      <c r="Q14" s="2059"/>
      <c r="R14" s="2046" t="s">
        <v>460</v>
      </c>
      <c r="S14" s="2274" t="s">
        <v>460</v>
      </c>
      <c r="T14" s="2259"/>
      <c r="U14" s="2087">
        <v>6302</v>
      </c>
      <c r="V14" s="2202"/>
      <c r="W14" s="2046"/>
    </row>
    <row r="15" spans="1:33" ht="13.5" thickBot="1">
      <c r="A15" s="2253" t="s">
        <v>469</v>
      </c>
      <c r="B15" s="2279" t="s">
        <v>524</v>
      </c>
      <c r="C15" s="2280">
        <v>6163</v>
      </c>
      <c r="D15" s="2280">
        <v>5169</v>
      </c>
      <c r="E15" s="2280">
        <v>4914</v>
      </c>
      <c r="F15" s="2280">
        <v>5727</v>
      </c>
      <c r="G15" s="2067">
        <v>6338</v>
      </c>
      <c r="H15" s="2067">
        <v>6522</v>
      </c>
      <c r="I15" s="2067">
        <v>3790</v>
      </c>
      <c r="J15" s="2068">
        <f t="shared" si="0"/>
        <v>0</v>
      </c>
      <c r="K15" s="1213">
        <v>5101.7</v>
      </c>
      <c r="L15" s="2093" t="s">
        <v>460</v>
      </c>
      <c r="M15" s="2281" t="s">
        <v>460</v>
      </c>
      <c r="N15" s="2071">
        <v>7944</v>
      </c>
      <c r="O15" s="2032">
        <f t="shared" si="1"/>
        <v>11546</v>
      </c>
      <c r="P15" s="2063"/>
      <c r="Q15" s="2068"/>
      <c r="R15" s="2067" t="s">
        <v>460</v>
      </c>
      <c r="S15" s="2258" t="s">
        <v>460</v>
      </c>
      <c r="T15" s="2259"/>
      <c r="U15" s="2282">
        <v>11546</v>
      </c>
      <c r="V15" s="2283"/>
      <c r="W15" s="2067"/>
    </row>
    <row r="16" spans="1:33" ht="13.5" thickBot="1">
      <c r="A16" s="2284" t="s">
        <v>525</v>
      </c>
      <c r="B16" s="2012"/>
      <c r="C16" s="2193">
        <v>11306</v>
      </c>
      <c r="D16" s="2193">
        <v>10667</v>
      </c>
      <c r="E16" s="2193">
        <v>9554</v>
      </c>
      <c r="F16" s="2193">
        <v>10237</v>
      </c>
      <c r="G16" s="2077">
        <f>G11-G12+G13+G14+G15</f>
        <v>9910</v>
      </c>
      <c r="H16" s="2077">
        <f>H11-H12+H13+H14+H15</f>
        <v>10939.2</v>
      </c>
      <c r="I16" s="2077">
        <f>I11-I12+I13+I14+I15</f>
        <v>9083</v>
      </c>
      <c r="J16" s="2077">
        <f>J11-J12+J13+J14+J15</f>
        <v>0</v>
      </c>
      <c r="K16" s="2285">
        <f>K11-K12+K13+K14+K15</f>
        <v>8743.9</v>
      </c>
      <c r="L16" s="2078" t="s">
        <v>460</v>
      </c>
      <c r="M16" s="2194" t="s">
        <v>460</v>
      </c>
      <c r="N16" s="2080">
        <f>N11-N12+N13+N14+N15</f>
        <v>17558</v>
      </c>
      <c r="O16" s="2081">
        <f>O11-O12+O13+O14+O15</f>
        <v>19062</v>
      </c>
      <c r="P16" s="2286"/>
      <c r="Q16" s="2081"/>
      <c r="R16" s="2083" t="s">
        <v>460</v>
      </c>
      <c r="S16" s="2084" t="s">
        <v>460</v>
      </c>
      <c r="T16" s="2287"/>
      <c r="U16" s="2081">
        <f>U11-U12+U13+U14+U15</f>
        <v>19062</v>
      </c>
      <c r="V16" s="2077">
        <f>V11-V12+V13+V14+V15</f>
        <v>0</v>
      </c>
      <c r="W16" s="2285">
        <f>W11-W12+W13+W14+W15</f>
        <v>0</v>
      </c>
    </row>
    <row r="17" spans="1:25">
      <c r="A17" s="2253" t="s">
        <v>526</v>
      </c>
      <c r="B17" s="2279">
        <v>401</v>
      </c>
      <c r="C17" s="2280">
        <v>1189</v>
      </c>
      <c r="D17" s="2280">
        <v>1223</v>
      </c>
      <c r="E17" s="2280">
        <v>890</v>
      </c>
      <c r="F17" s="2280">
        <v>588</v>
      </c>
      <c r="G17" s="2067">
        <v>372</v>
      </c>
      <c r="H17" s="2067">
        <v>410</v>
      </c>
      <c r="I17" s="2067">
        <v>372</v>
      </c>
      <c r="J17" s="2048">
        <f t="shared" si="0"/>
        <v>0</v>
      </c>
      <c r="K17" s="1213">
        <v>766.8</v>
      </c>
      <c r="L17" s="2199" t="s">
        <v>460</v>
      </c>
      <c r="M17" s="2200" t="s">
        <v>460</v>
      </c>
      <c r="N17" s="2071">
        <v>729</v>
      </c>
      <c r="O17" s="2017">
        <f t="shared" si="1"/>
        <v>798</v>
      </c>
      <c r="P17" s="2063"/>
      <c r="Q17" s="2048"/>
      <c r="R17" s="2067" t="s">
        <v>460</v>
      </c>
      <c r="S17" s="2258" t="s">
        <v>460</v>
      </c>
      <c r="T17" s="2259"/>
      <c r="U17" s="2222">
        <v>798</v>
      </c>
      <c r="V17" s="2288"/>
      <c r="W17" s="2067"/>
      <c r="Y17" s="2289"/>
    </row>
    <row r="18" spans="1:25">
      <c r="A18" s="2277" t="s">
        <v>528</v>
      </c>
      <c r="B18" s="2271" t="s">
        <v>530</v>
      </c>
      <c r="C18" s="2272">
        <v>1816</v>
      </c>
      <c r="D18" s="2272">
        <v>2162</v>
      </c>
      <c r="E18" s="2272">
        <v>2060</v>
      </c>
      <c r="F18" s="2272">
        <v>2747</v>
      </c>
      <c r="G18" s="2046">
        <v>3107</v>
      </c>
      <c r="H18" s="2046">
        <v>3225</v>
      </c>
      <c r="I18" s="2046">
        <v>976</v>
      </c>
      <c r="J18" s="2059">
        <f t="shared" si="0"/>
        <v>0</v>
      </c>
      <c r="K18" s="2049">
        <v>746</v>
      </c>
      <c r="L18" s="2049" t="s">
        <v>460</v>
      </c>
      <c r="M18" s="2203" t="s">
        <v>460</v>
      </c>
      <c r="N18" s="2062">
        <v>830</v>
      </c>
      <c r="O18" s="2189">
        <f t="shared" si="1"/>
        <v>989</v>
      </c>
      <c r="P18" s="2063"/>
      <c r="Q18" s="2059"/>
      <c r="R18" s="2046" t="s">
        <v>460</v>
      </c>
      <c r="S18" s="2274" t="s">
        <v>460</v>
      </c>
      <c r="T18" s="2259"/>
      <c r="U18" s="2087">
        <v>989</v>
      </c>
      <c r="V18" s="2202"/>
      <c r="W18" s="2046"/>
    </row>
    <row r="19" spans="1:25">
      <c r="A19" s="2277" t="s">
        <v>473</v>
      </c>
      <c r="B19" s="2271" t="s">
        <v>460</v>
      </c>
      <c r="C19" s="2272">
        <v>0</v>
      </c>
      <c r="D19" s="2272">
        <v>0</v>
      </c>
      <c r="E19" s="2272">
        <v>0</v>
      </c>
      <c r="F19" s="2272">
        <v>0</v>
      </c>
      <c r="G19" s="2046">
        <v>0</v>
      </c>
      <c r="H19" s="2046">
        <v>0</v>
      </c>
      <c r="I19" s="2046"/>
      <c r="J19" s="2059">
        <f t="shared" si="0"/>
        <v>0</v>
      </c>
      <c r="K19" s="2049">
        <v>45.5</v>
      </c>
      <c r="L19" s="2049" t="s">
        <v>460</v>
      </c>
      <c r="M19" s="2203" t="s">
        <v>460</v>
      </c>
      <c r="N19" s="2062">
        <v>0</v>
      </c>
      <c r="O19" s="2189">
        <f t="shared" si="1"/>
        <v>207</v>
      </c>
      <c r="P19" s="2063"/>
      <c r="Q19" s="2059"/>
      <c r="R19" s="2046" t="s">
        <v>460</v>
      </c>
      <c r="S19" s="2274" t="s">
        <v>460</v>
      </c>
      <c r="T19" s="2259"/>
      <c r="U19" s="2087">
        <v>207</v>
      </c>
      <c r="V19" s="2202"/>
      <c r="W19" s="2046"/>
      <c r="X19" s="2225"/>
    </row>
    <row r="20" spans="1:25">
      <c r="A20" s="2277" t="s">
        <v>474</v>
      </c>
      <c r="B20" s="2271" t="s">
        <v>460</v>
      </c>
      <c r="C20" s="2272">
        <v>3966</v>
      </c>
      <c r="D20" s="2272">
        <v>3634</v>
      </c>
      <c r="E20" s="2272">
        <v>3171</v>
      </c>
      <c r="F20" s="2272">
        <v>6758</v>
      </c>
      <c r="G20" s="2046">
        <v>6354</v>
      </c>
      <c r="H20" s="2046">
        <v>7206</v>
      </c>
      <c r="I20" s="2046">
        <v>7731</v>
      </c>
      <c r="J20" s="2059">
        <f t="shared" si="0"/>
        <v>0</v>
      </c>
      <c r="K20" s="2049">
        <v>6999</v>
      </c>
      <c r="L20" s="2049" t="s">
        <v>460</v>
      </c>
      <c r="M20" s="2203" t="s">
        <v>460</v>
      </c>
      <c r="N20" s="2062">
        <v>15769</v>
      </c>
      <c r="O20" s="2189">
        <f t="shared" si="1"/>
        <v>16838</v>
      </c>
      <c r="P20" s="2063"/>
      <c r="Q20" s="2059"/>
      <c r="R20" s="2046" t="s">
        <v>460</v>
      </c>
      <c r="S20" s="2274" t="s">
        <v>460</v>
      </c>
      <c r="T20" s="2259"/>
      <c r="U20" s="2087">
        <v>16838</v>
      </c>
      <c r="V20" s="2202"/>
      <c r="W20" s="2046"/>
    </row>
    <row r="21" spans="1:25" ht="13.5" thickBot="1">
      <c r="A21" s="2262" t="s">
        <v>533</v>
      </c>
      <c r="B21" s="2290" t="s">
        <v>460</v>
      </c>
      <c r="C21" s="2272">
        <v>0</v>
      </c>
      <c r="D21" s="2272">
        <v>0</v>
      </c>
      <c r="E21" s="2272">
        <v>0</v>
      </c>
      <c r="F21" s="2264">
        <v>0</v>
      </c>
      <c r="G21" s="2090">
        <v>0</v>
      </c>
      <c r="H21" s="2090">
        <v>0</v>
      </c>
      <c r="I21" s="2090"/>
      <c r="J21" s="2068">
        <f t="shared" si="0"/>
        <v>0</v>
      </c>
      <c r="K21" s="2093">
        <v>0</v>
      </c>
      <c r="L21" s="2182" t="s">
        <v>460</v>
      </c>
      <c r="M21" s="2204" t="s">
        <v>460</v>
      </c>
      <c r="N21" s="2094">
        <v>0</v>
      </c>
      <c r="O21" s="2032">
        <f t="shared" si="1"/>
        <v>0</v>
      </c>
      <c r="P21" s="2291"/>
      <c r="Q21" s="2092"/>
      <c r="R21" s="2090" t="s">
        <v>460</v>
      </c>
      <c r="S21" s="2292" t="s">
        <v>460</v>
      </c>
      <c r="T21" s="2259"/>
      <c r="U21" s="2097">
        <v>0</v>
      </c>
      <c r="V21" s="2293"/>
      <c r="W21" s="2090"/>
    </row>
    <row r="22" spans="1:25" ht="15">
      <c r="A22" s="2294" t="s">
        <v>476</v>
      </c>
      <c r="B22" s="2295" t="s">
        <v>460</v>
      </c>
      <c r="C22" s="2276">
        <v>34038</v>
      </c>
      <c r="D22" s="2276">
        <v>33242</v>
      </c>
      <c r="E22" s="2276">
        <v>33404</v>
      </c>
      <c r="F22" s="2276">
        <v>32231</v>
      </c>
      <c r="G22" s="2100">
        <v>31385</v>
      </c>
      <c r="H22" s="2100">
        <v>30771</v>
      </c>
      <c r="I22" s="2100">
        <v>31231</v>
      </c>
      <c r="J22" s="2101">
        <v>31152</v>
      </c>
      <c r="K22" s="2100">
        <v>33240.5</v>
      </c>
      <c r="L22" s="2296">
        <f>L35</f>
        <v>33749</v>
      </c>
      <c r="M22" s="2297">
        <f>M35</f>
        <v>33749</v>
      </c>
      <c r="N22" s="2104">
        <v>8328</v>
      </c>
      <c r="O22" s="2048">
        <f>U22-N22</f>
        <v>8385</v>
      </c>
      <c r="P22" s="2105"/>
      <c r="Q22" s="2105"/>
      <c r="R22" s="2106">
        <f>SUM(N22:Q22)</f>
        <v>16713</v>
      </c>
      <c r="S22" s="2107">
        <f>(R22/M22)*100</f>
        <v>49.521467302734898</v>
      </c>
      <c r="T22" s="2259"/>
      <c r="U22" s="2275">
        <v>16713</v>
      </c>
      <c r="V22" s="2207"/>
      <c r="W22" s="2100"/>
    </row>
    <row r="23" spans="1:25" ht="15">
      <c r="A23" s="2277" t="s">
        <v>477</v>
      </c>
      <c r="B23" s="2271" t="s">
        <v>460</v>
      </c>
      <c r="C23" s="2272">
        <v>230</v>
      </c>
      <c r="D23" s="2272">
        <v>0</v>
      </c>
      <c r="E23" s="2272"/>
      <c r="F23" s="2272"/>
      <c r="G23" s="2109">
        <v>0</v>
      </c>
      <c r="H23" s="2109">
        <v>0</v>
      </c>
      <c r="I23" s="2109"/>
      <c r="J23" s="2109">
        <v>0</v>
      </c>
      <c r="K23" s="2109">
        <v>115</v>
      </c>
      <c r="L23" s="2298"/>
      <c r="M23" s="2299"/>
      <c r="N23" s="2112"/>
      <c r="O23" s="2059">
        <f t="shared" ref="O23:O40" si="2">U23-N23</f>
        <v>0</v>
      </c>
      <c r="P23" s="2113"/>
      <c r="Q23" s="2113"/>
      <c r="R23" s="2133">
        <f t="shared" ref="R23:R45" si="3">SUM(N23:Q23)</f>
        <v>0</v>
      </c>
      <c r="S23" s="2134" t="e">
        <f t="shared" ref="S23:S45" si="4">(R23/M23)*100</f>
        <v>#DIV/0!</v>
      </c>
      <c r="T23" s="2259"/>
      <c r="U23" s="2087"/>
      <c r="V23" s="2202"/>
      <c r="W23" s="2109"/>
    </row>
    <row r="24" spans="1:25" ht="15.75" thickBot="1">
      <c r="A24" s="2262" t="s">
        <v>478</v>
      </c>
      <c r="B24" s="2290">
        <v>672</v>
      </c>
      <c r="C24" s="2300">
        <v>10265</v>
      </c>
      <c r="D24" s="2300">
        <v>11176</v>
      </c>
      <c r="E24" s="2300">
        <v>10817</v>
      </c>
      <c r="F24" s="2264">
        <v>10900</v>
      </c>
      <c r="G24" s="2118">
        <v>9850</v>
      </c>
      <c r="H24" s="2118">
        <v>8800</v>
      </c>
      <c r="I24" s="2118">
        <v>8800</v>
      </c>
      <c r="J24" s="2118">
        <v>8400</v>
      </c>
      <c r="K24" s="2118">
        <v>8695</v>
      </c>
      <c r="L24" s="2301">
        <v>9150</v>
      </c>
      <c r="M24" s="2302">
        <v>9150</v>
      </c>
      <c r="N24" s="2121">
        <v>2280</v>
      </c>
      <c r="O24" s="2068">
        <f t="shared" si="2"/>
        <v>2280</v>
      </c>
      <c r="P24" s="2122"/>
      <c r="Q24" s="2122"/>
      <c r="R24" s="2123">
        <f t="shared" si="3"/>
        <v>4560</v>
      </c>
      <c r="S24" s="2124">
        <f t="shared" si="4"/>
        <v>49.836065573770497</v>
      </c>
      <c r="T24" s="2259"/>
      <c r="U24" s="2282">
        <v>4560</v>
      </c>
      <c r="V24" s="2283"/>
      <c r="W24" s="2118"/>
    </row>
    <row r="25" spans="1:25" ht="15">
      <c r="A25" s="2270" t="s">
        <v>479</v>
      </c>
      <c r="B25" s="2295">
        <v>501</v>
      </c>
      <c r="C25" s="2272">
        <v>5346</v>
      </c>
      <c r="D25" s="2272">
        <v>6445</v>
      </c>
      <c r="E25" s="2272">
        <v>6094</v>
      </c>
      <c r="F25" s="2288">
        <v>5295</v>
      </c>
      <c r="G25" s="2101">
        <v>5297</v>
      </c>
      <c r="H25" s="2101">
        <v>4512</v>
      </c>
      <c r="I25" s="2101">
        <v>5142</v>
      </c>
      <c r="J25" s="2101">
        <v>5288</v>
      </c>
      <c r="K25" s="2101">
        <v>5486.5</v>
      </c>
      <c r="L25" s="2296">
        <v>3000</v>
      </c>
      <c r="M25" s="2297">
        <v>3000</v>
      </c>
      <c r="N25" s="2128">
        <v>1375</v>
      </c>
      <c r="O25" s="2048">
        <f t="shared" si="2"/>
        <v>1635</v>
      </c>
      <c r="P25" s="2105"/>
      <c r="Q25" s="2105"/>
      <c r="R25" s="2106">
        <f t="shared" si="3"/>
        <v>3010</v>
      </c>
      <c r="S25" s="2107">
        <f t="shared" si="4"/>
        <v>100.33333333333334</v>
      </c>
      <c r="T25" s="2259"/>
      <c r="U25" s="2222">
        <v>3010</v>
      </c>
      <c r="V25" s="2221"/>
      <c r="W25" s="2101"/>
    </row>
    <row r="26" spans="1:25" ht="15">
      <c r="A26" s="2277" t="s">
        <v>480</v>
      </c>
      <c r="B26" s="2271">
        <v>502</v>
      </c>
      <c r="C26" s="2272">
        <v>3410</v>
      </c>
      <c r="D26" s="2272">
        <v>3650</v>
      </c>
      <c r="E26" s="2272">
        <v>3802</v>
      </c>
      <c r="F26" s="2272">
        <v>3536</v>
      </c>
      <c r="G26" s="2109">
        <v>4465</v>
      </c>
      <c r="H26" s="2109">
        <v>3956</v>
      </c>
      <c r="I26" s="2109">
        <v>3421</v>
      </c>
      <c r="J26" s="2109">
        <v>3914</v>
      </c>
      <c r="K26" s="2109">
        <v>3630</v>
      </c>
      <c r="L26" s="2298">
        <v>3800</v>
      </c>
      <c r="M26" s="2299">
        <v>3800</v>
      </c>
      <c r="N26" s="2112">
        <v>1280</v>
      </c>
      <c r="O26" s="2059">
        <f t="shared" si="2"/>
        <v>859</v>
      </c>
      <c r="P26" s="2113"/>
      <c r="Q26" s="2113"/>
      <c r="R26" s="2133">
        <f t="shared" si="3"/>
        <v>2139</v>
      </c>
      <c r="S26" s="2134">
        <f t="shared" si="4"/>
        <v>56.28947368421052</v>
      </c>
      <c r="T26" s="2259"/>
      <c r="U26" s="2087">
        <v>2139</v>
      </c>
      <c r="V26" s="2202"/>
      <c r="W26" s="2109"/>
    </row>
    <row r="27" spans="1:25" ht="15">
      <c r="A27" s="2277" t="s">
        <v>481</v>
      </c>
      <c r="B27" s="2271">
        <v>504</v>
      </c>
      <c r="C27" s="2272">
        <v>320</v>
      </c>
      <c r="D27" s="2272">
        <v>253.75</v>
      </c>
      <c r="E27" s="2272">
        <v>184</v>
      </c>
      <c r="F27" s="2272">
        <v>155</v>
      </c>
      <c r="G27" s="2109">
        <v>189</v>
      </c>
      <c r="H27" s="2109">
        <v>153</v>
      </c>
      <c r="I27" s="2109">
        <v>112</v>
      </c>
      <c r="J27" s="2109">
        <v>121</v>
      </c>
      <c r="K27" s="2109">
        <v>88.7</v>
      </c>
      <c r="L27" s="2298"/>
      <c r="M27" s="2299"/>
      <c r="N27" s="2112">
        <v>24</v>
      </c>
      <c r="O27" s="2059">
        <f t="shared" si="2"/>
        <v>24</v>
      </c>
      <c r="P27" s="2113"/>
      <c r="Q27" s="2113"/>
      <c r="R27" s="2133">
        <f t="shared" si="3"/>
        <v>48</v>
      </c>
      <c r="S27" s="2134" t="e">
        <f t="shared" si="4"/>
        <v>#DIV/0!</v>
      </c>
      <c r="T27" s="2259"/>
      <c r="U27" s="2087">
        <v>48</v>
      </c>
      <c r="V27" s="2202"/>
      <c r="W27" s="2109"/>
    </row>
    <row r="28" spans="1:25" ht="15">
      <c r="A28" s="2277" t="s">
        <v>483</v>
      </c>
      <c r="B28" s="2271">
        <v>511</v>
      </c>
      <c r="C28" s="2272">
        <v>698</v>
      </c>
      <c r="D28" s="2272">
        <v>1404</v>
      </c>
      <c r="E28" s="2272">
        <v>568</v>
      </c>
      <c r="F28" s="2272">
        <v>1119</v>
      </c>
      <c r="G28" s="2109">
        <v>1050</v>
      </c>
      <c r="H28" s="2109">
        <v>857</v>
      </c>
      <c r="I28" s="2109">
        <v>1187</v>
      </c>
      <c r="J28" s="2109">
        <v>654</v>
      </c>
      <c r="K28" s="2109">
        <v>1099.9000000000001</v>
      </c>
      <c r="L28" s="2298">
        <v>1100</v>
      </c>
      <c r="M28" s="2299">
        <v>1100</v>
      </c>
      <c r="N28" s="2112">
        <v>268</v>
      </c>
      <c r="O28" s="2059">
        <f t="shared" si="2"/>
        <v>140</v>
      </c>
      <c r="P28" s="2113"/>
      <c r="Q28" s="2113"/>
      <c r="R28" s="2133">
        <f t="shared" si="3"/>
        <v>408</v>
      </c>
      <c r="S28" s="2134">
        <f t="shared" si="4"/>
        <v>37.090909090909093</v>
      </c>
      <c r="T28" s="2259"/>
      <c r="U28" s="2087">
        <v>408</v>
      </c>
      <c r="V28" s="2202"/>
      <c r="W28" s="2109"/>
    </row>
    <row r="29" spans="1:25" ht="15">
      <c r="A29" s="2277" t="s">
        <v>484</v>
      </c>
      <c r="B29" s="2271">
        <v>518</v>
      </c>
      <c r="C29" s="2272">
        <v>2744</v>
      </c>
      <c r="D29" s="2272">
        <v>2465</v>
      </c>
      <c r="E29" s="2272">
        <v>3548</v>
      </c>
      <c r="F29" s="2272">
        <v>3195</v>
      </c>
      <c r="G29" s="2109">
        <v>1832</v>
      </c>
      <c r="H29" s="2109">
        <v>1877</v>
      </c>
      <c r="I29" s="2109">
        <v>1989</v>
      </c>
      <c r="J29" s="2109">
        <v>2002</v>
      </c>
      <c r="K29" s="2109">
        <v>2392.8000000000002</v>
      </c>
      <c r="L29" s="2298">
        <v>1250</v>
      </c>
      <c r="M29" s="2299">
        <v>1059.8</v>
      </c>
      <c r="N29" s="2112">
        <v>361</v>
      </c>
      <c r="O29" s="2059">
        <f t="shared" si="2"/>
        <v>523</v>
      </c>
      <c r="P29" s="2113"/>
      <c r="Q29" s="2113"/>
      <c r="R29" s="2133">
        <f t="shared" si="3"/>
        <v>884</v>
      </c>
      <c r="S29" s="2134">
        <f t="shared" si="4"/>
        <v>83.411964521607857</v>
      </c>
      <c r="T29" s="2259"/>
      <c r="U29" s="2087">
        <v>884</v>
      </c>
      <c r="V29" s="2202"/>
      <c r="W29" s="2109"/>
    </row>
    <row r="30" spans="1:25" ht="15">
      <c r="A30" s="2277" t="s">
        <v>485</v>
      </c>
      <c r="B30" s="2271">
        <v>521</v>
      </c>
      <c r="C30" s="2272">
        <v>17448</v>
      </c>
      <c r="D30" s="2272">
        <v>17077</v>
      </c>
      <c r="E30" s="2272">
        <v>16713</v>
      </c>
      <c r="F30" s="2272">
        <v>16245</v>
      </c>
      <c r="G30" s="2109">
        <v>16486</v>
      </c>
      <c r="H30" s="2109">
        <v>16926</v>
      </c>
      <c r="I30" s="2109">
        <v>17022</v>
      </c>
      <c r="J30" s="2109">
        <v>16937</v>
      </c>
      <c r="K30" s="2109">
        <v>18083</v>
      </c>
      <c r="L30" s="2298">
        <v>17748</v>
      </c>
      <c r="M30" s="2299">
        <f>190.2+17748</f>
        <v>17938.2</v>
      </c>
      <c r="N30" s="2112">
        <v>4489</v>
      </c>
      <c r="O30" s="2059">
        <f t="shared" si="2"/>
        <v>4653</v>
      </c>
      <c r="P30" s="2113"/>
      <c r="Q30" s="2113"/>
      <c r="R30" s="2133">
        <f t="shared" si="3"/>
        <v>9142</v>
      </c>
      <c r="S30" s="2134">
        <f t="shared" si="4"/>
        <v>50.963864824787322</v>
      </c>
      <c r="T30" s="2259"/>
      <c r="U30" s="2087">
        <v>9142</v>
      </c>
      <c r="V30" s="2202"/>
      <c r="W30" s="2109"/>
    </row>
    <row r="31" spans="1:25" ht="15">
      <c r="A31" s="2277" t="s">
        <v>543</v>
      </c>
      <c r="B31" s="2271" t="s">
        <v>545</v>
      </c>
      <c r="C31" s="2272">
        <v>6393</v>
      </c>
      <c r="D31" s="2272">
        <v>6173</v>
      </c>
      <c r="E31" s="2272">
        <v>5777</v>
      </c>
      <c r="F31" s="2272">
        <v>5864</v>
      </c>
      <c r="G31" s="2109">
        <v>5751</v>
      </c>
      <c r="H31" s="2109">
        <v>5680</v>
      </c>
      <c r="I31" s="2109">
        <v>5859</v>
      </c>
      <c r="J31" s="2109">
        <v>5896</v>
      </c>
      <c r="K31" s="2109">
        <v>6263</v>
      </c>
      <c r="L31" s="2298">
        <v>6300</v>
      </c>
      <c r="M31" s="2299">
        <v>6300</v>
      </c>
      <c r="N31" s="2112">
        <v>1578</v>
      </c>
      <c r="O31" s="2059">
        <f t="shared" si="2"/>
        <v>1631</v>
      </c>
      <c r="P31" s="2113"/>
      <c r="Q31" s="2113"/>
      <c r="R31" s="2133">
        <f t="shared" si="3"/>
        <v>3209</v>
      </c>
      <c r="S31" s="2134">
        <f t="shared" si="4"/>
        <v>50.936507936507937</v>
      </c>
      <c r="T31" s="2259"/>
      <c r="U31" s="2217">
        <v>3209</v>
      </c>
      <c r="V31" s="2202"/>
      <c r="W31" s="2109"/>
    </row>
    <row r="32" spans="1:25" ht="15">
      <c r="A32" s="2277" t="s">
        <v>488</v>
      </c>
      <c r="B32" s="2271">
        <v>557</v>
      </c>
      <c r="C32" s="2272">
        <v>0</v>
      </c>
      <c r="D32" s="2272">
        <v>0</v>
      </c>
      <c r="E32" s="2272">
        <v>7</v>
      </c>
      <c r="F32" s="2272">
        <v>0</v>
      </c>
      <c r="G32" s="2109">
        <v>0</v>
      </c>
      <c r="H32" s="2109">
        <v>0</v>
      </c>
      <c r="I32" s="2109"/>
      <c r="J32" s="2109">
        <v>0</v>
      </c>
      <c r="K32" s="2109"/>
      <c r="L32" s="2298"/>
      <c r="M32" s="2299"/>
      <c r="N32" s="2112"/>
      <c r="O32" s="2059">
        <f t="shared" si="2"/>
        <v>0</v>
      </c>
      <c r="P32" s="2113"/>
      <c r="Q32" s="2113"/>
      <c r="R32" s="2133">
        <f t="shared" si="3"/>
        <v>0</v>
      </c>
      <c r="S32" s="2134" t="e">
        <f t="shared" si="4"/>
        <v>#DIV/0!</v>
      </c>
      <c r="T32" s="2259"/>
      <c r="U32" s="2087">
        <v>0</v>
      </c>
      <c r="V32" s="2202"/>
      <c r="W32" s="2109"/>
    </row>
    <row r="33" spans="1:23" ht="15">
      <c r="A33" s="2277" t="s">
        <v>489</v>
      </c>
      <c r="B33" s="2271">
        <v>551</v>
      </c>
      <c r="C33" s="2272">
        <v>367</v>
      </c>
      <c r="D33" s="2272">
        <v>377</v>
      </c>
      <c r="E33" s="2272">
        <v>441</v>
      </c>
      <c r="F33" s="2272">
        <v>313</v>
      </c>
      <c r="G33" s="2109">
        <v>215</v>
      </c>
      <c r="H33" s="2109">
        <v>147</v>
      </c>
      <c r="I33" s="2109">
        <v>132</v>
      </c>
      <c r="J33" s="2109">
        <v>110</v>
      </c>
      <c r="K33" s="2109">
        <v>141</v>
      </c>
      <c r="L33" s="2298"/>
      <c r="M33" s="2299"/>
      <c r="N33" s="2112">
        <v>37</v>
      </c>
      <c r="O33" s="2059">
        <f t="shared" si="2"/>
        <v>37</v>
      </c>
      <c r="P33" s="2113"/>
      <c r="Q33" s="2113"/>
      <c r="R33" s="2133">
        <f t="shared" si="3"/>
        <v>74</v>
      </c>
      <c r="S33" s="2134" t="e">
        <f t="shared" si="4"/>
        <v>#DIV/0!</v>
      </c>
      <c r="T33" s="1164"/>
      <c r="U33" s="2217">
        <v>74</v>
      </c>
      <c r="V33" s="2202"/>
      <c r="W33" s="2109"/>
    </row>
    <row r="34" spans="1:23" ht="15.75" thickBot="1">
      <c r="A34" s="2253" t="s">
        <v>548</v>
      </c>
      <c r="B34" s="2303" t="s">
        <v>549</v>
      </c>
      <c r="C34" s="2280">
        <v>655</v>
      </c>
      <c r="D34" s="2280">
        <v>138</v>
      </c>
      <c r="E34" s="2280">
        <v>309</v>
      </c>
      <c r="F34" s="2304">
        <v>154</v>
      </c>
      <c r="G34" s="2137">
        <v>438</v>
      </c>
      <c r="H34" s="2137">
        <v>900</v>
      </c>
      <c r="I34" s="2137">
        <v>1805</v>
      </c>
      <c r="J34" s="2137">
        <v>1143</v>
      </c>
      <c r="K34" s="2137">
        <v>1000</v>
      </c>
      <c r="L34" s="2305">
        <v>551</v>
      </c>
      <c r="M34" s="2306">
        <v>551</v>
      </c>
      <c r="N34" s="2140">
        <v>158</v>
      </c>
      <c r="O34" s="2068">
        <f t="shared" si="2"/>
        <v>275</v>
      </c>
      <c r="P34" s="2122"/>
      <c r="Q34" s="2122"/>
      <c r="R34" s="2123">
        <f t="shared" si="3"/>
        <v>433</v>
      </c>
      <c r="S34" s="2124">
        <f t="shared" si="4"/>
        <v>78.584392014519054</v>
      </c>
      <c r="T34" s="1164"/>
      <c r="U34" s="2218">
        <v>433</v>
      </c>
      <c r="V34" s="2293"/>
      <c r="W34" s="2137"/>
    </row>
    <row r="35" spans="1:23" ht="15.75" thickBot="1">
      <c r="A35" s="2284" t="s">
        <v>550</v>
      </c>
      <c r="B35" s="2012"/>
      <c r="C35" s="2193">
        <f t="shared" ref="C35:O35" si="5">SUM(C25:C34)</f>
        <v>37381</v>
      </c>
      <c r="D35" s="2193">
        <f t="shared" si="5"/>
        <v>37982.75</v>
      </c>
      <c r="E35" s="2193">
        <f t="shared" si="5"/>
        <v>37443</v>
      </c>
      <c r="F35" s="2193">
        <f t="shared" si="5"/>
        <v>35876</v>
      </c>
      <c r="G35" s="1980">
        <f>SUM(G25:G34)</f>
        <v>35723</v>
      </c>
      <c r="H35" s="1980">
        <f>SUM(H25:H34)</f>
        <v>35008</v>
      </c>
      <c r="I35" s="1980">
        <v>36670</v>
      </c>
      <c r="J35" s="1980">
        <v>36065</v>
      </c>
      <c r="K35" s="1980">
        <f>SUM(K25:K34)</f>
        <v>38184.9</v>
      </c>
      <c r="L35" s="2307">
        <f t="shared" si="5"/>
        <v>33749</v>
      </c>
      <c r="M35" s="2308">
        <f t="shared" si="5"/>
        <v>33749</v>
      </c>
      <c r="N35" s="2309">
        <f t="shared" si="5"/>
        <v>9570</v>
      </c>
      <c r="O35" s="2310">
        <f t="shared" si="5"/>
        <v>9777</v>
      </c>
      <c r="P35" s="2311"/>
      <c r="Q35" s="2310"/>
      <c r="R35" s="2151">
        <f t="shared" si="3"/>
        <v>19347</v>
      </c>
      <c r="S35" s="2152">
        <f t="shared" si="4"/>
        <v>57.326142996829532</v>
      </c>
      <c r="T35" s="1164"/>
      <c r="U35" s="1971">
        <f>SUM(U25:U34)</f>
        <v>19347</v>
      </c>
      <c r="V35" s="1980">
        <f>SUM(V25:V34)</f>
        <v>0</v>
      </c>
      <c r="W35" s="1980">
        <f>SUM(W25:W34)</f>
        <v>0</v>
      </c>
    </row>
    <row r="36" spans="1:23" ht="15">
      <c r="A36" s="2270" t="s">
        <v>492</v>
      </c>
      <c r="B36" s="2295">
        <v>601</v>
      </c>
      <c r="C36" s="2288">
        <v>2877</v>
      </c>
      <c r="D36" s="2288">
        <v>3123</v>
      </c>
      <c r="E36" s="2288">
        <v>3105</v>
      </c>
      <c r="F36" s="2288">
        <v>2093</v>
      </c>
      <c r="G36" s="2101">
        <v>1973</v>
      </c>
      <c r="H36" s="2101">
        <v>1538</v>
      </c>
      <c r="I36" s="2101">
        <v>1688</v>
      </c>
      <c r="J36" s="2101">
        <v>1907</v>
      </c>
      <c r="K36" s="2101">
        <v>1986.7</v>
      </c>
      <c r="L36" s="2296"/>
      <c r="M36" s="2297"/>
      <c r="N36" s="2104">
        <v>666</v>
      </c>
      <c r="O36" s="2048">
        <f t="shared" si="2"/>
        <v>787</v>
      </c>
      <c r="P36" s="2105"/>
      <c r="Q36" s="2105"/>
      <c r="R36" s="2106">
        <f t="shared" si="3"/>
        <v>1453</v>
      </c>
      <c r="S36" s="2107" t="e">
        <f t="shared" si="4"/>
        <v>#DIV/0!</v>
      </c>
      <c r="T36" s="1164"/>
      <c r="U36" s="2086">
        <v>1453</v>
      </c>
      <c r="V36" s="2221"/>
      <c r="W36" s="2101"/>
    </row>
    <row r="37" spans="1:23" ht="15">
      <c r="A37" s="2277" t="s">
        <v>493</v>
      </c>
      <c r="B37" s="2271">
        <v>602</v>
      </c>
      <c r="C37" s="2272">
        <v>763</v>
      </c>
      <c r="D37" s="2272">
        <v>489</v>
      </c>
      <c r="E37" s="2272">
        <v>687</v>
      </c>
      <c r="F37" s="2272">
        <v>1081</v>
      </c>
      <c r="G37" s="2109">
        <v>1393</v>
      </c>
      <c r="H37" s="2109">
        <v>1905</v>
      </c>
      <c r="I37" s="2109">
        <v>2600</v>
      </c>
      <c r="J37" s="2109">
        <v>2697</v>
      </c>
      <c r="K37" s="2109">
        <v>2704.8</v>
      </c>
      <c r="L37" s="2298"/>
      <c r="M37" s="2299"/>
      <c r="N37" s="2112">
        <v>557</v>
      </c>
      <c r="O37" s="2059">
        <f t="shared" si="2"/>
        <v>602</v>
      </c>
      <c r="P37" s="2113"/>
      <c r="Q37" s="2113"/>
      <c r="R37" s="2133">
        <f t="shared" si="3"/>
        <v>1159</v>
      </c>
      <c r="S37" s="2134" t="e">
        <f t="shared" si="4"/>
        <v>#DIV/0!</v>
      </c>
      <c r="T37" s="1164"/>
      <c r="U37" s="2087">
        <v>1159</v>
      </c>
      <c r="V37" s="2202"/>
      <c r="W37" s="2109"/>
    </row>
    <row r="38" spans="1:23" ht="15">
      <c r="A38" s="2277" t="s">
        <v>494</v>
      </c>
      <c r="B38" s="2271">
        <v>604</v>
      </c>
      <c r="C38" s="2272">
        <v>405.61</v>
      </c>
      <c r="D38" s="2272">
        <v>342.28</v>
      </c>
      <c r="E38" s="2272">
        <v>251</v>
      </c>
      <c r="F38" s="2272">
        <v>205</v>
      </c>
      <c r="G38" s="2109">
        <v>255</v>
      </c>
      <c r="H38" s="2109">
        <v>200</v>
      </c>
      <c r="I38" s="2109">
        <v>181</v>
      </c>
      <c r="J38" s="2109">
        <v>178</v>
      </c>
      <c r="K38" s="2109">
        <v>114</v>
      </c>
      <c r="L38" s="2298"/>
      <c r="M38" s="2299"/>
      <c r="N38" s="2112">
        <v>33</v>
      </c>
      <c r="O38" s="2059">
        <f t="shared" si="2"/>
        <v>57</v>
      </c>
      <c r="P38" s="2113"/>
      <c r="Q38" s="2113"/>
      <c r="R38" s="2133">
        <f t="shared" si="3"/>
        <v>90</v>
      </c>
      <c r="S38" s="2134" t="e">
        <f t="shared" si="4"/>
        <v>#DIV/0!</v>
      </c>
      <c r="T38" s="1164"/>
      <c r="U38" s="2087">
        <v>90</v>
      </c>
      <c r="V38" s="2202"/>
      <c r="W38" s="2109"/>
    </row>
    <row r="39" spans="1:23" ht="15">
      <c r="A39" s="2277" t="s">
        <v>495</v>
      </c>
      <c r="B39" s="2271" t="s">
        <v>556</v>
      </c>
      <c r="C39" s="2272">
        <v>33807</v>
      </c>
      <c r="D39" s="2272">
        <v>33241</v>
      </c>
      <c r="E39" s="2272">
        <v>33404</v>
      </c>
      <c r="F39" s="2272">
        <v>32231</v>
      </c>
      <c r="G39" s="2109">
        <v>31385</v>
      </c>
      <c r="H39" s="2109">
        <v>30771</v>
      </c>
      <c r="I39" s="2109">
        <v>31231</v>
      </c>
      <c r="J39" s="2109">
        <v>31152</v>
      </c>
      <c r="K39" s="2109">
        <v>33240.5</v>
      </c>
      <c r="L39" s="2298">
        <v>33749</v>
      </c>
      <c r="M39" s="2299">
        <v>33749</v>
      </c>
      <c r="N39" s="2112">
        <v>8328</v>
      </c>
      <c r="O39" s="2059">
        <f t="shared" si="2"/>
        <v>8385</v>
      </c>
      <c r="P39" s="2113"/>
      <c r="Q39" s="2113"/>
      <c r="R39" s="2133">
        <f t="shared" si="3"/>
        <v>16713</v>
      </c>
      <c r="S39" s="2134">
        <f t="shared" si="4"/>
        <v>49.521467302734898</v>
      </c>
      <c r="T39" s="1164"/>
      <c r="U39" s="2087">
        <v>16713</v>
      </c>
      <c r="V39" s="2202"/>
      <c r="W39" s="2109"/>
    </row>
    <row r="40" spans="1:23" ht="15.75" thickBot="1">
      <c r="A40" s="2253" t="s">
        <v>496</v>
      </c>
      <c r="B40" s="2303" t="s">
        <v>557</v>
      </c>
      <c r="C40" s="2280">
        <v>171</v>
      </c>
      <c r="D40" s="2280">
        <v>876</v>
      </c>
      <c r="E40" s="2280">
        <v>313</v>
      </c>
      <c r="F40" s="2304">
        <v>410</v>
      </c>
      <c r="G40" s="2137">
        <v>794</v>
      </c>
      <c r="H40" s="2137">
        <v>692</v>
      </c>
      <c r="I40" s="2137">
        <v>973</v>
      </c>
      <c r="J40" s="2137">
        <v>293</v>
      </c>
      <c r="K40" s="2137">
        <v>326</v>
      </c>
      <c r="L40" s="2305"/>
      <c r="M40" s="2306"/>
      <c r="N40" s="2140">
        <v>29</v>
      </c>
      <c r="O40" s="2068">
        <f t="shared" si="2"/>
        <v>133</v>
      </c>
      <c r="P40" s="2122"/>
      <c r="Q40" s="2122"/>
      <c r="R40" s="2123">
        <f t="shared" si="3"/>
        <v>162</v>
      </c>
      <c r="S40" s="2124" t="e">
        <f t="shared" si="4"/>
        <v>#DIV/0!</v>
      </c>
      <c r="T40" s="1164"/>
      <c r="U40" s="2218">
        <v>162</v>
      </c>
      <c r="V40" s="2293"/>
      <c r="W40" s="2137"/>
    </row>
    <row r="41" spans="1:23" ht="15.75" thickBot="1">
      <c r="A41" s="2284" t="s">
        <v>497</v>
      </c>
      <c r="B41" s="2012" t="s">
        <v>460</v>
      </c>
      <c r="C41" s="2193">
        <f t="shared" ref="C41:O41" si="6">SUM(C36:C40)</f>
        <v>38023.61</v>
      </c>
      <c r="D41" s="2193">
        <f t="shared" si="6"/>
        <v>38071.279999999999</v>
      </c>
      <c r="E41" s="2193">
        <f t="shared" si="6"/>
        <v>37760</v>
      </c>
      <c r="F41" s="2193">
        <f t="shared" si="6"/>
        <v>36020</v>
      </c>
      <c r="G41" s="1980">
        <f>SUM(G36:G40)</f>
        <v>35800</v>
      </c>
      <c r="H41" s="1980">
        <f>SUM(H36:H40)</f>
        <v>35106</v>
      </c>
      <c r="I41" s="1980">
        <v>36674</v>
      </c>
      <c r="J41" s="1980">
        <v>36227</v>
      </c>
      <c r="K41" s="1980">
        <f>SUM(K36:K40)</f>
        <v>38372</v>
      </c>
      <c r="L41" s="2307">
        <f t="shared" si="6"/>
        <v>33749</v>
      </c>
      <c r="M41" s="2308">
        <f t="shared" si="6"/>
        <v>33749</v>
      </c>
      <c r="N41" s="1971">
        <f t="shared" si="6"/>
        <v>9613</v>
      </c>
      <c r="O41" s="2155">
        <f t="shared" si="6"/>
        <v>9964</v>
      </c>
      <c r="P41" s="1971"/>
      <c r="Q41" s="2312"/>
      <c r="R41" s="1980">
        <f t="shared" si="3"/>
        <v>19577</v>
      </c>
      <c r="S41" s="2152">
        <f t="shared" si="4"/>
        <v>58.007644670953219</v>
      </c>
      <c r="T41" s="1164"/>
      <c r="U41" s="1971">
        <f>SUM(U36:U40)</f>
        <v>19577</v>
      </c>
      <c r="V41" s="1980">
        <f>SUM(V36:V40)</f>
        <v>0</v>
      </c>
      <c r="W41" s="1980">
        <f>SUM(W36:W40)</f>
        <v>0</v>
      </c>
    </row>
    <row r="42" spans="1:23" ht="6.75" customHeight="1" thickBot="1">
      <c r="A42" s="2253"/>
      <c r="B42" s="2313"/>
      <c r="C42" s="2280"/>
      <c r="D42" s="2280"/>
      <c r="E42" s="2280"/>
      <c r="F42" s="2314"/>
      <c r="G42" s="2151"/>
      <c r="H42" s="2151"/>
      <c r="I42" s="2151"/>
      <c r="J42" s="2151"/>
      <c r="K42" s="2198"/>
      <c r="L42" s="2315"/>
      <c r="M42" s="2316"/>
      <c r="N42" s="2159"/>
      <c r="O42" s="2159"/>
      <c r="P42" s="2160"/>
      <c r="Q42" s="1342"/>
      <c r="R42" s="2161"/>
      <c r="S42" s="2107"/>
      <c r="T42" s="1164"/>
      <c r="U42" s="2317"/>
      <c r="V42" s="2198"/>
      <c r="W42" s="2198"/>
    </row>
    <row r="43" spans="1:23" ht="15.75" thickBot="1">
      <c r="A43" s="2318" t="s">
        <v>498</v>
      </c>
      <c r="B43" s="2012" t="s">
        <v>460</v>
      </c>
      <c r="C43" s="2193">
        <f t="shared" ref="C43:O43" si="7">C41-C39</f>
        <v>4216.6100000000006</v>
      </c>
      <c r="D43" s="2193">
        <f t="shared" si="7"/>
        <v>4830.2799999999988</v>
      </c>
      <c r="E43" s="2193">
        <f t="shared" si="7"/>
        <v>4356</v>
      </c>
      <c r="F43" s="2193">
        <f>F41-F39</f>
        <v>3789</v>
      </c>
      <c r="G43" s="1980">
        <f>G41-G39</f>
        <v>4415</v>
      </c>
      <c r="H43" s="1980">
        <f>H41-H39</f>
        <v>4335</v>
      </c>
      <c r="I43" s="1980">
        <v>5443</v>
      </c>
      <c r="J43" s="1980">
        <v>5075</v>
      </c>
      <c r="K43" s="1980">
        <f>K41-K39</f>
        <v>5131.5</v>
      </c>
      <c r="L43" s="2319">
        <f>L41-L39</f>
        <v>0</v>
      </c>
      <c r="M43" s="2194">
        <f t="shared" si="7"/>
        <v>0</v>
      </c>
      <c r="N43" s="1971">
        <f t="shared" si="7"/>
        <v>1285</v>
      </c>
      <c r="O43" s="1971">
        <f t="shared" si="7"/>
        <v>1579</v>
      </c>
      <c r="P43" s="1971"/>
      <c r="Q43" s="1971"/>
      <c r="R43" s="2161">
        <f t="shared" si="3"/>
        <v>2864</v>
      </c>
      <c r="S43" s="2107" t="e">
        <f t="shared" si="4"/>
        <v>#DIV/0!</v>
      </c>
      <c r="T43" s="1164"/>
      <c r="U43" s="1971">
        <f>U41-U39</f>
        <v>2864</v>
      </c>
      <c r="V43" s="1980">
        <f>V41-V39</f>
        <v>0</v>
      </c>
      <c r="W43" s="1980">
        <f>W41-W39</f>
        <v>0</v>
      </c>
    </row>
    <row r="44" spans="1:23" ht="15.75" thickBot="1">
      <c r="A44" s="2284" t="s">
        <v>499</v>
      </c>
      <c r="B44" s="2012" t="s">
        <v>460</v>
      </c>
      <c r="C44" s="2193">
        <f t="shared" ref="C44:O44" si="8">C41-C35</f>
        <v>642.61000000000058</v>
      </c>
      <c r="D44" s="2193">
        <f t="shared" si="8"/>
        <v>88.529999999998836</v>
      </c>
      <c r="E44" s="2193">
        <f t="shared" si="8"/>
        <v>317</v>
      </c>
      <c r="F44" s="2193">
        <f>F41-F35</f>
        <v>144</v>
      </c>
      <c r="G44" s="1980">
        <f>G41-G35</f>
        <v>77</v>
      </c>
      <c r="H44" s="1980">
        <f>H41-H35</f>
        <v>98</v>
      </c>
      <c r="I44" s="1980">
        <v>4</v>
      </c>
      <c r="J44" s="1980">
        <v>162</v>
      </c>
      <c r="K44" s="1980">
        <f>K41-K35</f>
        <v>187.09999999999854</v>
      </c>
      <c r="L44" s="2319">
        <f>L41-L35</f>
        <v>0</v>
      </c>
      <c r="M44" s="2194">
        <f t="shared" si="8"/>
        <v>0</v>
      </c>
      <c r="N44" s="1971">
        <f t="shared" si="8"/>
        <v>43</v>
      </c>
      <c r="O44" s="1971">
        <f t="shared" si="8"/>
        <v>187</v>
      </c>
      <c r="P44" s="1971"/>
      <c r="Q44" s="1971"/>
      <c r="R44" s="2161">
        <f t="shared" si="3"/>
        <v>230</v>
      </c>
      <c r="S44" s="2107" t="e">
        <f t="shared" si="4"/>
        <v>#DIV/0!</v>
      </c>
      <c r="T44" s="1164"/>
      <c r="U44" s="1971">
        <f>U41-U35</f>
        <v>230</v>
      </c>
      <c r="V44" s="1980">
        <f>V41-V35</f>
        <v>0</v>
      </c>
      <c r="W44" s="1980">
        <f>W41-W35</f>
        <v>0</v>
      </c>
    </row>
    <row r="45" spans="1:23" ht="15.75" thickBot="1">
      <c r="A45" s="2320" t="s">
        <v>500</v>
      </c>
      <c r="B45" s="2179" t="s">
        <v>460</v>
      </c>
      <c r="C45" s="2193">
        <f t="shared" ref="C45:O45" si="9">C44-C39</f>
        <v>-33164.39</v>
      </c>
      <c r="D45" s="2193">
        <f t="shared" si="9"/>
        <v>-33152.47</v>
      </c>
      <c r="E45" s="2193">
        <f t="shared" si="9"/>
        <v>-33087</v>
      </c>
      <c r="F45" s="2193">
        <f t="shared" si="9"/>
        <v>-32087</v>
      </c>
      <c r="G45" s="1980">
        <f>G44-G39</f>
        <v>-31308</v>
      </c>
      <c r="H45" s="1980">
        <f>H44-H39</f>
        <v>-30673</v>
      </c>
      <c r="I45" s="1980">
        <v>31227</v>
      </c>
      <c r="J45" s="1980">
        <v>-30990</v>
      </c>
      <c r="K45" s="1980">
        <f>K44-K39</f>
        <v>-33053.4</v>
      </c>
      <c r="L45" s="2319">
        <f t="shared" si="9"/>
        <v>-33749</v>
      </c>
      <c r="M45" s="2194">
        <f t="shared" si="9"/>
        <v>-33749</v>
      </c>
      <c r="N45" s="1971">
        <f t="shared" si="9"/>
        <v>-8285</v>
      </c>
      <c r="O45" s="1971">
        <f t="shared" si="9"/>
        <v>-8198</v>
      </c>
      <c r="P45" s="1971"/>
      <c r="Q45" s="1971"/>
      <c r="R45" s="2321">
        <f t="shared" si="3"/>
        <v>-16483</v>
      </c>
      <c r="S45" s="2152">
        <f t="shared" si="4"/>
        <v>48.839965628611218</v>
      </c>
      <c r="T45" s="1164"/>
      <c r="U45" s="1971">
        <f>U44-U39</f>
        <v>-16483</v>
      </c>
      <c r="V45" s="1980">
        <f>V44-V39</f>
        <v>0</v>
      </c>
      <c r="W45" s="1980">
        <f>W44-W39</f>
        <v>0</v>
      </c>
    </row>
    <row r="46" spans="1:23">
      <c r="A46" s="1354"/>
    </row>
    <row r="47" spans="1:23">
      <c r="A47" s="151"/>
      <c r="B47" s="2169"/>
    </row>
    <row r="48" spans="1:23">
      <c r="A48" s="1354"/>
    </row>
    <row r="49" spans="1:33" ht="14.25">
      <c r="A49" s="1355" t="s">
        <v>661</v>
      </c>
      <c r="C49"/>
      <c r="D49"/>
      <c r="E49"/>
      <c r="F49"/>
      <c r="G49" s="373"/>
      <c r="H49" s="373"/>
      <c r="I49" s="373"/>
      <c r="J49" s="373"/>
      <c r="K49" s="373"/>
      <c r="L49" s="373"/>
      <c r="M49" s="1107"/>
      <c r="N49" s="373"/>
      <c r="O49" s="373"/>
      <c r="P49" s="373"/>
      <c r="Q49" s="373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4.25">
      <c r="A50" s="1356" t="s">
        <v>662</v>
      </c>
      <c r="C50"/>
      <c r="D50"/>
      <c r="E50"/>
      <c r="F50"/>
      <c r="G50" s="373"/>
      <c r="H50" s="373"/>
      <c r="I50" s="373"/>
      <c r="J50" s="373"/>
      <c r="K50" s="373"/>
      <c r="L50" s="373"/>
      <c r="M50" s="1107"/>
      <c r="N50" s="373"/>
      <c r="O50" s="373"/>
      <c r="P50" s="373"/>
      <c r="Q50" s="373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4.25">
      <c r="A51" s="2324" t="s">
        <v>663</v>
      </c>
      <c r="C51"/>
      <c r="D51"/>
      <c r="E51"/>
      <c r="F51"/>
      <c r="G51" s="373"/>
      <c r="H51" s="373"/>
      <c r="I51" s="373"/>
      <c r="J51" s="373"/>
      <c r="K51" s="373"/>
      <c r="L51" s="373"/>
      <c r="M51" s="1107"/>
      <c r="N51" s="373"/>
      <c r="O51" s="373"/>
      <c r="P51" s="373"/>
      <c r="Q51" s="373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4.25">
      <c r="A52" s="2172"/>
      <c r="C52"/>
      <c r="D52"/>
      <c r="E52"/>
      <c r="F52"/>
      <c r="G52" s="373"/>
      <c r="H52" s="373"/>
      <c r="I52" s="373"/>
      <c r="J52" s="373"/>
      <c r="K52" s="373"/>
      <c r="L52" s="373"/>
      <c r="M52" s="1107"/>
      <c r="N52" s="373"/>
      <c r="O52" s="373"/>
      <c r="P52" s="373"/>
      <c r="Q52" s="373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>
      <c r="A53" s="1354" t="s">
        <v>690</v>
      </c>
      <c r="C53"/>
      <c r="D53"/>
      <c r="E53"/>
      <c r="F53"/>
      <c r="G53" s="373"/>
      <c r="H53" s="373"/>
      <c r="I53" s="373"/>
      <c r="J53" s="373"/>
      <c r="K53" s="373"/>
      <c r="L53" s="373"/>
      <c r="M53" s="1107"/>
      <c r="N53" s="373"/>
      <c r="O53" s="373"/>
      <c r="P53" s="373"/>
      <c r="Q53" s="37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>
      <c r="A54" s="1354"/>
      <c r="C54"/>
      <c r="D54"/>
      <c r="E54"/>
      <c r="F54"/>
      <c r="G54" s="373"/>
      <c r="H54" s="373"/>
      <c r="I54" s="373"/>
      <c r="J54" s="373"/>
      <c r="K54" s="373"/>
      <c r="L54" s="373"/>
      <c r="M54" s="1107"/>
      <c r="N54" s="373"/>
      <c r="O54" s="373"/>
      <c r="P54" s="373"/>
      <c r="Q54" s="373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>
      <c r="A55" s="1354" t="s">
        <v>691</v>
      </c>
      <c r="C55"/>
      <c r="D55"/>
      <c r="E55"/>
      <c r="F55"/>
      <c r="G55" s="373"/>
      <c r="H55" s="373"/>
      <c r="I55" s="373"/>
      <c r="J55" s="373"/>
      <c r="K55" s="373"/>
      <c r="L55" s="373"/>
      <c r="M55" s="1107"/>
      <c r="N55" s="373"/>
      <c r="O55" s="373"/>
      <c r="P55" s="373"/>
      <c r="Q55" s="373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>
      <c r="A56" s="1354"/>
    </row>
    <row r="57" spans="1:33">
      <c r="A57" s="1354"/>
    </row>
    <row r="58" spans="1:33">
      <c r="A58" s="1354"/>
    </row>
    <row r="59" spans="1:33">
      <c r="A59" s="1354"/>
    </row>
  </sheetData>
  <mergeCells count="13">
    <mergeCell ref="L7:M7"/>
    <mergeCell ref="N7:Q7"/>
    <mergeCell ref="U7:W7"/>
    <mergeCell ref="A1:W1"/>
    <mergeCell ref="A7:A8"/>
    <mergeCell ref="B7:B8"/>
    <mergeCell ref="E7:E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67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57"/>
  <sheetViews>
    <sheetView workbookViewId="0">
      <selection activeCell="R29" sqref="R29"/>
    </sheetView>
  </sheetViews>
  <sheetFormatPr defaultRowHeight="12.75"/>
  <cols>
    <col min="1" max="1" width="37.7109375" customWidth="1"/>
    <col min="2" max="2" width="13.5703125" hidden="1" customWidth="1"/>
    <col min="3" max="3" width="6.42578125" style="441" customWidth="1"/>
    <col min="4" max="4" width="11.7109375" hidden="1" customWidth="1"/>
    <col min="5" max="7" width="11.5703125" hidden="1" customWidth="1"/>
    <col min="8" max="12" width="11.5703125" style="373" hidden="1" customWidth="1"/>
    <col min="13" max="13" width="11.5703125" style="373" customWidth="1"/>
    <col min="14" max="14" width="11.42578125" style="1107" customWidth="1"/>
    <col min="15" max="15" width="10.5703125" style="373" customWidth="1"/>
    <col min="16" max="16" width="9.140625" style="373" customWidth="1"/>
    <col min="17" max="17" width="9.28515625" style="373" customWidth="1"/>
    <col min="18" max="18" width="9.140625" style="373" customWidth="1"/>
    <col min="19" max="19" width="12" style="373" customWidth="1"/>
    <col min="20" max="20" width="10.85546875" style="353" customWidth="1"/>
    <col min="21" max="21" width="3.42578125" style="373" customWidth="1"/>
    <col min="22" max="22" width="12.5703125" style="373" customWidth="1"/>
    <col min="23" max="23" width="11.85546875" style="373" customWidth="1"/>
    <col min="24" max="24" width="12" style="373" customWidth="1"/>
  </cols>
  <sheetData>
    <row r="1" spans="1:24" s="440" customFormat="1" ht="15.75">
      <c r="A1" s="2173" t="s">
        <v>624</v>
      </c>
      <c r="B1" s="2174"/>
      <c r="C1" s="2174"/>
      <c r="D1" s="2174"/>
      <c r="E1" s="2174"/>
      <c r="F1" s="2174"/>
      <c r="G1" s="2174"/>
      <c r="H1" s="2174"/>
      <c r="I1" s="2174"/>
      <c r="J1" s="2174"/>
      <c r="K1" s="2174"/>
      <c r="L1" s="2174"/>
      <c r="M1" s="2174"/>
      <c r="N1" s="2174"/>
      <c r="O1" s="2174"/>
      <c r="P1" s="2174"/>
      <c r="Q1" s="2174"/>
      <c r="R1" s="2174"/>
      <c r="S1" s="2174"/>
      <c r="T1" s="2174"/>
      <c r="U1" s="2174"/>
      <c r="V1" s="2174"/>
      <c r="W1" s="2174"/>
      <c r="X1" s="2174"/>
    </row>
    <row r="2" spans="1:24" ht="18">
      <c r="A2" s="1104" t="s">
        <v>437</v>
      </c>
      <c r="B2" s="1105"/>
      <c r="C2" s="1106"/>
      <c r="D2" s="147"/>
      <c r="E2" s="147"/>
      <c r="F2" s="147"/>
      <c r="G2" s="147"/>
      <c r="H2" s="1107"/>
      <c r="I2" s="1107"/>
      <c r="J2" s="1107"/>
      <c r="K2" s="1107"/>
      <c r="L2" s="1107"/>
      <c r="M2" s="1107"/>
      <c r="N2" s="1108"/>
      <c r="O2" s="1108"/>
      <c r="P2" s="1107"/>
      <c r="Q2" s="1107"/>
      <c r="R2" s="1107"/>
      <c r="S2" s="1107"/>
      <c r="T2" s="1109"/>
      <c r="U2" s="1107"/>
      <c r="V2" s="1107"/>
      <c r="W2" s="1107"/>
      <c r="X2" s="1107"/>
    </row>
    <row r="3" spans="1:24">
      <c r="A3" s="1110"/>
      <c r="B3" s="147"/>
      <c r="C3" s="1106"/>
      <c r="D3" s="147"/>
      <c r="E3" s="147"/>
      <c r="F3" s="147"/>
      <c r="G3" s="147"/>
      <c r="H3" s="1107"/>
      <c r="I3" s="1107"/>
      <c r="J3" s="1107"/>
      <c r="K3" s="1107"/>
      <c r="L3" s="1107"/>
      <c r="M3" s="1107"/>
      <c r="N3" s="1108"/>
      <c r="O3" s="1108"/>
      <c r="P3" s="1107"/>
      <c r="Q3" s="1107"/>
      <c r="R3" s="1107"/>
      <c r="S3" s="1107"/>
      <c r="T3" s="1109"/>
      <c r="U3" s="1107"/>
      <c r="V3" s="1107"/>
      <c r="W3" s="1107"/>
      <c r="X3" s="1107"/>
    </row>
    <row r="4" spans="1:24">
      <c r="A4" s="1111"/>
      <c r="B4" s="1112"/>
      <c r="C4" s="1113"/>
      <c r="D4" s="1112"/>
      <c r="E4" s="1112"/>
      <c r="F4" s="147"/>
      <c r="G4" s="147"/>
      <c r="H4" s="1107"/>
      <c r="I4" s="1107"/>
      <c r="J4" s="1107"/>
      <c r="K4" s="1107"/>
      <c r="L4" s="1107"/>
      <c r="M4" s="1107"/>
      <c r="N4" s="1108"/>
      <c r="O4" s="1108"/>
      <c r="P4" s="1107"/>
      <c r="Q4" s="1107"/>
      <c r="R4" s="1107"/>
      <c r="S4" s="1107"/>
      <c r="T4" s="1109"/>
      <c r="U4" s="1107"/>
      <c r="V4" s="1107"/>
      <c r="W4" s="1107"/>
      <c r="X4" s="1107"/>
    </row>
    <row r="5" spans="1:24" ht="15.75">
      <c r="A5" s="2325" t="s">
        <v>673</v>
      </c>
      <c r="B5" s="1115"/>
      <c r="C5" s="1982" t="s">
        <v>692</v>
      </c>
      <c r="D5" s="2326"/>
      <c r="E5" s="2326"/>
      <c r="F5" s="2326"/>
      <c r="G5" s="2326"/>
      <c r="H5" s="1986"/>
      <c r="I5" s="1986"/>
      <c r="J5" s="1986"/>
      <c r="K5" s="1986"/>
      <c r="L5" s="1986"/>
      <c r="M5" s="1120"/>
      <c r="N5" s="2327"/>
      <c r="O5" s="2327"/>
      <c r="P5" s="1107"/>
      <c r="Q5" s="1107"/>
      <c r="R5" s="1107"/>
      <c r="S5" s="1107"/>
      <c r="T5" s="1109"/>
      <c r="U5" s="1107"/>
      <c r="V5" s="1107"/>
      <c r="W5" s="1107"/>
      <c r="X5" s="1107"/>
    </row>
    <row r="6" spans="1:24" ht="13.5" thickBot="1">
      <c r="A6" s="1110" t="s">
        <v>440</v>
      </c>
      <c r="B6" s="147"/>
      <c r="C6" s="1106"/>
      <c r="D6" s="147"/>
      <c r="E6" s="147"/>
      <c r="F6" s="147"/>
      <c r="G6" s="147"/>
      <c r="H6" s="1107"/>
      <c r="I6" s="1107"/>
      <c r="J6" s="1107"/>
      <c r="K6" s="1107"/>
      <c r="L6" s="1107"/>
      <c r="M6" s="1107"/>
      <c r="N6" s="1108"/>
      <c r="O6" s="1108"/>
      <c r="P6" s="1107"/>
      <c r="Q6" s="1107"/>
      <c r="R6" s="1107"/>
      <c r="S6" s="1107"/>
      <c r="T6" s="1109"/>
      <c r="U6" s="1107"/>
      <c r="V6" s="1107"/>
      <c r="W6" s="1107"/>
      <c r="X6" s="1107"/>
    </row>
    <row r="7" spans="1:24" ht="13.5" thickBot="1">
      <c r="A7" s="1987" t="s">
        <v>29</v>
      </c>
      <c r="B7" s="1988" t="s">
        <v>444</v>
      </c>
      <c r="C7" s="1988" t="s">
        <v>511</v>
      </c>
      <c r="D7" s="1989"/>
      <c r="E7" s="1989"/>
      <c r="F7" s="1988" t="s">
        <v>693</v>
      </c>
      <c r="G7" s="1990" t="s">
        <v>628</v>
      </c>
      <c r="H7" s="1990" t="s">
        <v>629</v>
      </c>
      <c r="I7" s="1990" t="s">
        <v>630</v>
      </c>
      <c r="J7" s="1990" t="s">
        <v>631</v>
      </c>
      <c r="K7" s="1990" t="s">
        <v>632</v>
      </c>
      <c r="L7" s="1990" t="s">
        <v>633</v>
      </c>
      <c r="M7" s="1991" t="s">
        <v>634</v>
      </c>
      <c r="N7" s="1992"/>
      <c r="O7" s="1993" t="s">
        <v>635</v>
      </c>
      <c r="P7" s="1999"/>
      <c r="Q7" s="1999"/>
      <c r="R7" s="2000"/>
      <c r="S7" s="1996" t="s">
        <v>636</v>
      </c>
      <c r="T7" s="1997" t="s">
        <v>443</v>
      </c>
      <c r="U7" s="1107"/>
      <c r="V7" s="1998" t="s">
        <v>667</v>
      </c>
      <c r="W7" s="1999"/>
      <c r="X7" s="2000"/>
    </row>
    <row r="8" spans="1:24" ht="13.5" thickBot="1">
      <c r="A8" s="2001"/>
      <c r="B8" s="2002"/>
      <c r="C8" s="2002"/>
      <c r="D8" s="2003" t="s">
        <v>626</v>
      </c>
      <c r="E8" s="2003" t="s">
        <v>627</v>
      </c>
      <c r="F8" s="2002"/>
      <c r="G8" s="2002"/>
      <c r="H8" s="2002"/>
      <c r="I8" s="2002"/>
      <c r="J8" s="2002"/>
      <c r="K8" s="2002"/>
      <c r="L8" s="2002"/>
      <c r="M8" s="2004" t="s">
        <v>33</v>
      </c>
      <c r="N8" s="2005" t="s">
        <v>34</v>
      </c>
      <c r="O8" s="2006" t="s">
        <v>447</v>
      </c>
      <c r="P8" s="2007" t="s">
        <v>450</v>
      </c>
      <c r="Q8" s="2008" t="s">
        <v>453</v>
      </c>
      <c r="R8" s="2009" t="s">
        <v>456</v>
      </c>
      <c r="S8" s="2004" t="s">
        <v>457</v>
      </c>
      <c r="T8" s="2010" t="s">
        <v>458</v>
      </c>
      <c r="U8" s="1107"/>
      <c r="V8" s="2178" t="s">
        <v>638</v>
      </c>
      <c r="W8" s="2179" t="s">
        <v>639</v>
      </c>
      <c r="X8" s="2179" t="s">
        <v>640</v>
      </c>
    </row>
    <row r="9" spans="1:24">
      <c r="A9" s="2013" t="s">
        <v>459</v>
      </c>
      <c r="B9" s="2014"/>
      <c r="C9" s="1151"/>
      <c r="D9" s="2015">
        <v>36</v>
      </c>
      <c r="E9" s="2015">
        <v>33</v>
      </c>
      <c r="F9" s="2015">
        <v>32</v>
      </c>
      <c r="G9" s="1836">
        <v>32</v>
      </c>
      <c r="H9" s="2016">
        <v>35</v>
      </c>
      <c r="I9" s="2016">
        <v>32</v>
      </c>
      <c r="J9" s="2016">
        <v>33</v>
      </c>
      <c r="K9" s="1160">
        <f>R9</f>
        <v>0</v>
      </c>
      <c r="L9" s="2026">
        <v>34</v>
      </c>
      <c r="M9" s="2019"/>
      <c r="N9" s="2020"/>
      <c r="O9" s="2021">
        <v>33</v>
      </c>
      <c r="P9" s="1160">
        <f>V9</f>
        <v>34</v>
      </c>
      <c r="Q9" s="2328"/>
      <c r="R9" s="1160"/>
      <c r="S9" s="2023" t="s">
        <v>460</v>
      </c>
      <c r="T9" s="2024" t="s">
        <v>460</v>
      </c>
      <c r="U9" s="1164"/>
      <c r="V9" s="2260">
        <v>34</v>
      </c>
      <c r="W9" s="2261"/>
      <c r="X9" s="2026"/>
    </row>
    <row r="10" spans="1:24" ht="13.5" thickBot="1">
      <c r="A10" s="2027" t="s">
        <v>461</v>
      </c>
      <c r="B10" s="2028"/>
      <c r="C10" s="2029"/>
      <c r="D10" s="2030">
        <v>36</v>
      </c>
      <c r="E10" s="2030">
        <v>33</v>
      </c>
      <c r="F10" s="2030">
        <v>32</v>
      </c>
      <c r="G10" s="2182">
        <v>32</v>
      </c>
      <c r="H10" s="2031">
        <v>34</v>
      </c>
      <c r="I10" s="2031">
        <v>33.700000000000003</v>
      </c>
      <c r="J10" s="2031">
        <v>32</v>
      </c>
      <c r="K10" s="1217">
        <f t="shared" ref="K10:K21" si="0">R10</f>
        <v>0</v>
      </c>
      <c r="L10" s="2041">
        <v>34.159999999999997</v>
      </c>
      <c r="M10" s="2034"/>
      <c r="N10" s="2035"/>
      <c r="O10" s="2036">
        <v>33.868000000000002</v>
      </c>
      <c r="P10" s="1177">
        <f t="shared" ref="P10:P21" si="1">V10</f>
        <v>33.44</v>
      </c>
      <c r="Q10" s="1178"/>
      <c r="R10" s="1217"/>
      <c r="S10" s="2038" t="s">
        <v>460</v>
      </c>
      <c r="T10" s="2039" t="s">
        <v>460</v>
      </c>
      <c r="U10" s="1164"/>
      <c r="V10" s="2268">
        <v>33.44</v>
      </c>
      <c r="W10" s="2269"/>
      <c r="X10" s="2041"/>
    </row>
    <row r="11" spans="1:24">
      <c r="A11" s="2042" t="s">
        <v>514</v>
      </c>
      <c r="B11" s="2043" t="s">
        <v>515</v>
      </c>
      <c r="C11" s="2044" t="s">
        <v>516</v>
      </c>
      <c r="D11" s="2045">
        <v>9128</v>
      </c>
      <c r="E11" s="2045">
        <v>9847</v>
      </c>
      <c r="F11" s="2045">
        <v>10246</v>
      </c>
      <c r="G11" s="2049">
        <v>9923</v>
      </c>
      <c r="H11" s="2046">
        <v>10193</v>
      </c>
      <c r="I11" s="2046">
        <v>10562</v>
      </c>
      <c r="J11" s="2047">
        <v>10907</v>
      </c>
      <c r="K11" s="1258">
        <f t="shared" si="0"/>
        <v>0</v>
      </c>
      <c r="L11" s="2046">
        <v>11301</v>
      </c>
      <c r="M11" s="2050" t="s">
        <v>460</v>
      </c>
      <c r="N11" s="2051" t="s">
        <v>460</v>
      </c>
      <c r="O11" s="2052">
        <v>11389</v>
      </c>
      <c r="P11" s="1160">
        <f t="shared" si="1"/>
        <v>11438</v>
      </c>
      <c r="Q11" s="1205"/>
      <c r="R11" s="1258"/>
      <c r="S11" s="2054" t="s">
        <v>460</v>
      </c>
      <c r="T11" s="2055" t="s">
        <v>460</v>
      </c>
      <c r="U11" s="1164"/>
      <c r="V11" s="2275">
        <v>11438</v>
      </c>
      <c r="W11" s="2207"/>
      <c r="X11" s="2046"/>
    </row>
    <row r="12" spans="1:24">
      <c r="A12" s="2057" t="s">
        <v>517</v>
      </c>
      <c r="B12" s="2058" t="s">
        <v>518</v>
      </c>
      <c r="C12" s="2044" t="s">
        <v>519</v>
      </c>
      <c r="D12" s="2045">
        <v>-8254</v>
      </c>
      <c r="E12" s="2045">
        <v>-9049</v>
      </c>
      <c r="F12" s="2045">
        <v>-9430</v>
      </c>
      <c r="G12" s="2049">
        <v>8973</v>
      </c>
      <c r="H12" s="2046">
        <v>9341</v>
      </c>
      <c r="I12" s="2046">
        <v>9745</v>
      </c>
      <c r="J12" s="2046">
        <v>10084</v>
      </c>
      <c r="K12" s="2329">
        <f t="shared" si="0"/>
        <v>0</v>
      </c>
      <c r="L12" s="2046">
        <v>10611</v>
      </c>
      <c r="M12" s="2060" t="s">
        <v>460</v>
      </c>
      <c r="N12" s="2061" t="s">
        <v>460</v>
      </c>
      <c r="O12" s="2062">
        <v>10638</v>
      </c>
      <c r="P12" s="1204">
        <f t="shared" si="1"/>
        <v>10711</v>
      </c>
      <c r="Q12" s="1205"/>
      <c r="R12" s="2329"/>
      <c r="S12" s="2054" t="s">
        <v>460</v>
      </c>
      <c r="T12" s="2055" t="s">
        <v>460</v>
      </c>
      <c r="U12" s="1164"/>
      <c r="V12" s="2087">
        <v>10711</v>
      </c>
      <c r="W12" s="2202"/>
      <c r="X12" s="2046"/>
    </row>
    <row r="13" spans="1:24">
      <c r="A13" s="2057" t="s">
        <v>467</v>
      </c>
      <c r="B13" s="2058" t="s">
        <v>641</v>
      </c>
      <c r="C13" s="2044" t="s">
        <v>521</v>
      </c>
      <c r="D13" s="2045">
        <v>155</v>
      </c>
      <c r="E13" s="2045">
        <v>171</v>
      </c>
      <c r="F13" s="2045">
        <v>231</v>
      </c>
      <c r="G13" s="2049">
        <v>222</v>
      </c>
      <c r="H13" s="2046">
        <v>127</v>
      </c>
      <c r="I13" s="2046">
        <v>114</v>
      </c>
      <c r="J13" s="2046">
        <v>82</v>
      </c>
      <c r="K13" s="1273">
        <f t="shared" si="0"/>
        <v>0</v>
      </c>
      <c r="L13" s="2046">
        <v>68</v>
      </c>
      <c r="M13" s="2060" t="s">
        <v>460</v>
      </c>
      <c r="N13" s="2061" t="s">
        <v>460</v>
      </c>
      <c r="O13" s="2062">
        <v>95</v>
      </c>
      <c r="P13" s="1204">
        <f t="shared" si="1"/>
        <v>38</v>
      </c>
      <c r="Q13" s="1205"/>
      <c r="R13" s="1273"/>
      <c r="S13" s="2054" t="s">
        <v>460</v>
      </c>
      <c r="T13" s="2055" t="s">
        <v>460</v>
      </c>
      <c r="U13" s="1164"/>
      <c r="V13" s="2087">
        <v>38</v>
      </c>
      <c r="W13" s="2202"/>
      <c r="X13" s="2046"/>
    </row>
    <row r="14" spans="1:24">
      <c r="A14" s="2057" t="s">
        <v>468</v>
      </c>
      <c r="B14" s="2058" t="s">
        <v>642</v>
      </c>
      <c r="C14" s="2044" t="s">
        <v>460</v>
      </c>
      <c r="D14" s="2045">
        <v>1778</v>
      </c>
      <c r="E14" s="2045">
        <v>1611</v>
      </c>
      <c r="F14" s="2045">
        <v>1677</v>
      </c>
      <c r="G14" s="2049">
        <v>1597</v>
      </c>
      <c r="H14" s="2046">
        <v>1651</v>
      </c>
      <c r="I14" s="2046">
        <v>1722</v>
      </c>
      <c r="J14" s="2046">
        <v>1525</v>
      </c>
      <c r="K14" s="1273">
        <f t="shared" si="0"/>
        <v>0</v>
      </c>
      <c r="L14" s="2046">
        <v>1420</v>
      </c>
      <c r="M14" s="2060" t="s">
        <v>460</v>
      </c>
      <c r="N14" s="2061" t="s">
        <v>460</v>
      </c>
      <c r="O14" s="2062">
        <v>3662</v>
      </c>
      <c r="P14" s="1204">
        <f t="shared" si="1"/>
        <v>2457</v>
      </c>
      <c r="Q14" s="1205"/>
      <c r="R14" s="1273"/>
      <c r="S14" s="2054" t="s">
        <v>460</v>
      </c>
      <c r="T14" s="2055" t="s">
        <v>460</v>
      </c>
      <c r="U14" s="1164"/>
      <c r="V14" s="2087">
        <v>2457</v>
      </c>
      <c r="W14" s="2202"/>
      <c r="X14" s="2046"/>
    </row>
    <row r="15" spans="1:24" ht="13.5" thickBot="1">
      <c r="A15" s="2013" t="s">
        <v>469</v>
      </c>
      <c r="B15" s="2065" t="s">
        <v>643</v>
      </c>
      <c r="C15" s="2066" t="s">
        <v>524</v>
      </c>
      <c r="D15" s="1336">
        <v>2151</v>
      </c>
      <c r="E15" s="1336">
        <v>1665</v>
      </c>
      <c r="F15" s="1336">
        <v>1411</v>
      </c>
      <c r="G15" s="1213">
        <v>1629</v>
      </c>
      <c r="H15" s="2067">
        <v>2235</v>
      </c>
      <c r="I15" s="2067">
        <v>2199</v>
      </c>
      <c r="J15" s="2067">
        <v>1554</v>
      </c>
      <c r="K15" s="1288">
        <f t="shared" si="0"/>
        <v>0</v>
      </c>
      <c r="L15" s="2067">
        <v>2151</v>
      </c>
      <c r="M15" s="2069" t="s">
        <v>460</v>
      </c>
      <c r="N15" s="2070" t="s">
        <v>460</v>
      </c>
      <c r="O15" s="2071">
        <v>3551</v>
      </c>
      <c r="P15" s="1177">
        <f t="shared" si="1"/>
        <v>5269</v>
      </c>
      <c r="Q15" s="1205"/>
      <c r="R15" s="1288"/>
      <c r="S15" s="2023" t="s">
        <v>460</v>
      </c>
      <c r="T15" s="2024" t="s">
        <v>460</v>
      </c>
      <c r="U15" s="1164"/>
      <c r="V15" s="2282">
        <v>5269</v>
      </c>
      <c r="W15" s="2283"/>
      <c r="X15" s="2067"/>
    </row>
    <row r="16" spans="1:24" ht="15.75" thickBot="1">
      <c r="A16" s="2074" t="s">
        <v>525</v>
      </c>
      <c r="B16" s="2075"/>
      <c r="C16" s="2076"/>
      <c r="D16" s="1980">
        <v>4978</v>
      </c>
      <c r="E16" s="1980">
        <v>4288</v>
      </c>
      <c r="F16" s="1980">
        <v>4157</v>
      </c>
      <c r="G16" s="2078">
        <v>4398</v>
      </c>
      <c r="H16" s="2193">
        <f>H11-H12+H13+H14+H15</f>
        <v>4865</v>
      </c>
      <c r="I16" s="2193">
        <f>I11-I12+I13+I14+I15</f>
        <v>4852</v>
      </c>
      <c r="J16" s="2193">
        <f>J11-J12+J13+J14+J15</f>
        <v>3984</v>
      </c>
      <c r="K16" s="2193">
        <f>K11-K12+K13+K14+K15</f>
        <v>0</v>
      </c>
      <c r="L16" s="2193">
        <f>L11-L12+L13+L14+L15</f>
        <v>4329</v>
      </c>
      <c r="M16" s="2078" t="s">
        <v>460</v>
      </c>
      <c r="N16" s="2079" t="s">
        <v>460</v>
      </c>
      <c r="O16" s="2195">
        <f>O11-O12+O13+O14+O15</f>
        <v>8059</v>
      </c>
      <c r="P16" s="2196">
        <f>P11-P12+P13+P14+P15</f>
        <v>8491</v>
      </c>
      <c r="Q16" s="2197"/>
      <c r="R16" s="2196"/>
      <c r="S16" s="2083" t="s">
        <v>460</v>
      </c>
      <c r="T16" s="2084" t="s">
        <v>460</v>
      </c>
      <c r="U16" s="1164"/>
      <c r="V16" s="2196">
        <f>V11-V12+V13+V14+V15</f>
        <v>8491</v>
      </c>
      <c r="W16" s="2193">
        <f>W11-W12+W13+W14+W15</f>
        <v>0</v>
      </c>
      <c r="X16" s="2193">
        <f>X11-X12+X13+X14+X15</f>
        <v>0</v>
      </c>
    </row>
    <row r="17" spans="1:25">
      <c r="A17" s="2013" t="s">
        <v>526</v>
      </c>
      <c r="B17" s="2043" t="s">
        <v>527</v>
      </c>
      <c r="C17" s="2066">
        <v>401</v>
      </c>
      <c r="D17" s="1336">
        <v>919</v>
      </c>
      <c r="E17" s="1336">
        <v>843</v>
      </c>
      <c r="F17" s="1336">
        <v>861</v>
      </c>
      <c r="G17" s="1213">
        <v>994</v>
      </c>
      <c r="H17" s="2067">
        <v>897</v>
      </c>
      <c r="I17" s="2067">
        <v>861</v>
      </c>
      <c r="J17" s="2067">
        <v>868</v>
      </c>
      <c r="K17" s="1258">
        <f t="shared" si="0"/>
        <v>0</v>
      </c>
      <c r="L17" s="2067">
        <v>735</v>
      </c>
      <c r="M17" s="2050" t="s">
        <v>460</v>
      </c>
      <c r="N17" s="2051" t="s">
        <v>460</v>
      </c>
      <c r="O17" s="2071">
        <v>796</v>
      </c>
      <c r="P17" s="1160">
        <f t="shared" si="1"/>
        <v>772</v>
      </c>
      <c r="Q17" s="1259"/>
      <c r="R17" s="1258"/>
      <c r="S17" s="2023" t="s">
        <v>460</v>
      </c>
      <c r="T17" s="2024" t="s">
        <v>460</v>
      </c>
      <c r="U17" s="1164"/>
      <c r="V17" s="2086">
        <v>772</v>
      </c>
      <c r="W17" s="2221"/>
      <c r="X17" s="2067"/>
    </row>
    <row r="18" spans="1:25">
      <c r="A18" s="2057" t="s">
        <v>528</v>
      </c>
      <c r="B18" s="2058" t="s">
        <v>529</v>
      </c>
      <c r="C18" s="2044" t="s">
        <v>530</v>
      </c>
      <c r="D18" s="2045">
        <v>366</v>
      </c>
      <c r="E18" s="2045">
        <v>428</v>
      </c>
      <c r="F18" s="2045">
        <v>383</v>
      </c>
      <c r="G18" s="2049">
        <v>285</v>
      </c>
      <c r="H18" s="2046">
        <v>736</v>
      </c>
      <c r="I18" s="2046">
        <v>310</v>
      </c>
      <c r="J18" s="2046">
        <v>315</v>
      </c>
      <c r="K18" s="1273">
        <f t="shared" si="0"/>
        <v>0</v>
      </c>
      <c r="L18" s="2046">
        <v>431</v>
      </c>
      <c r="M18" s="2060" t="s">
        <v>460</v>
      </c>
      <c r="N18" s="2061" t="s">
        <v>460</v>
      </c>
      <c r="O18" s="2062">
        <v>387</v>
      </c>
      <c r="P18" s="1204">
        <f t="shared" si="1"/>
        <v>424</v>
      </c>
      <c r="Q18" s="1274"/>
      <c r="R18" s="1273"/>
      <c r="S18" s="2054" t="s">
        <v>460</v>
      </c>
      <c r="T18" s="2055" t="s">
        <v>460</v>
      </c>
      <c r="U18" s="1164"/>
      <c r="V18" s="2087">
        <v>424</v>
      </c>
      <c r="W18" s="2202"/>
      <c r="X18" s="2046"/>
    </row>
    <row r="19" spans="1:25">
      <c r="A19" s="2057" t="s">
        <v>473</v>
      </c>
      <c r="B19" s="2058" t="s">
        <v>644</v>
      </c>
      <c r="C19" s="2044" t="s">
        <v>460</v>
      </c>
      <c r="D19" s="2045">
        <v>0</v>
      </c>
      <c r="E19" s="2045">
        <v>0</v>
      </c>
      <c r="F19" s="2045">
        <v>0</v>
      </c>
      <c r="G19" s="2049">
        <v>0</v>
      </c>
      <c r="H19" s="2046">
        <v>0</v>
      </c>
      <c r="I19" s="2046">
        <v>534</v>
      </c>
      <c r="J19" s="2046"/>
      <c r="K19" s="1273">
        <f t="shared" si="0"/>
        <v>0</v>
      </c>
      <c r="L19" s="2046">
        <v>0</v>
      </c>
      <c r="M19" s="2060" t="s">
        <v>460</v>
      </c>
      <c r="N19" s="2061" t="s">
        <v>460</v>
      </c>
      <c r="O19" s="2062">
        <v>0</v>
      </c>
      <c r="P19" s="1204">
        <f t="shared" si="1"/>
        <v>0</v>
      </c>
      <c r="Q19" s="1274"/>
      <c r="R19" s="1273"/>
      <c r="S19" s="2054" t="s">
        <v>460</v>
      </c>
      <c r="T19" s="2055" t="s">
        <v>460</v>
      </c>
      <c r="U19" s="1164"/>
      <c r="V19" s="2087">
        <v>0</v>
      </c>
      <c r="W19" s="2202"/>
      <c r="X19" s="2046"/>
    </row>
    <row r="20" spans="1:25">
      <c r="A20" s="2057" t="s">
        <v>474</v>
      </c>
      <c r="B20" s="2058" t="s">
        <v>531</v>
      </c>
      <c r="C20" s="2044" t="s">
        <v>460</v>
      </c>
      <c r="D20" s="2045">
        <v>2121</v>
      </c>
      <c r="E20" s="2045">
        <v>1263</v>
      </c>
      <c r="F20" s="2045">
        <v>1314</v>
      </c>
      <c r="G20" s="2049">
        <v>3005</v>
      </c>
      <c r="H20" s="2046">
        <v>3165</v>
      </c>
      <c r="I20" s="2046">
        <v>3109</v>
      </c>
      <c r="J20" s="2046">
        <v>2750</v>
      </c>
      <c r="K20" s="1273">
        <f t="shared" si="0"/>
        <v>0</v>
      </c>
      <c r="L20" s="2046">
        <v>3155</v>
      </c>
      <c r="M20" s="2060" t="s">
        <v>460</v>
      </c>
      <c r="N20" s="2061" t="s">
        <v>460</v>
      </c>
      <c r="O20" s="2062">
        <v>6846</v>
      </c>
      <c r="P20" s="1204">
        <f t="shared" si="1"/>
        <v>6660</v>
      </c>
      <c r="Q20" s="1274"/>
      <c r="R20" s="1273"/>
      <c r="S20" s="2054" t="s">
        <v>460</v>
      </c>
      <c r="T20" s="2055" t="s">
        <v>460</v>
      </c>
      <c r="U20" s="1164"/>
      <c r="V20" s="2087">
        <v>6660</v>
      </c>
      <c r="W20" s="2202"/>
      <c r="X20" s="2046"/>
    </row>
    <row r="21" spans="1:25" ht="13.5" thickBot="1">
      <c r="A21" s="2027" t="s">
        <v>533</v>
      </c>
      <c r="B21" s="2088"/>
      <c r="C21" s="2089" t="s">
        <v>460</v>
      </c>
      <c r="D21" s="2045">
        <v>0</v>
      </c>
      <c r="E21" s="2045">
        <v>0</v>
      </c>
      <c r="F21" s="2045">
        <v>0</v>
      </c>
      <c r="G21" s="2182">
        <v>0</v>
      </c>
      <c r="H21" s="2090">
        <v>0</v>
      </c>
      <c r="I21" s="2090">
        <v>0</v>
      </c>
      <c r="J21" s="2090"/>
      <c r="K21" s="2330">
        <f t="shared" si="0"/>
        <v>0</v>
      </c>
      <c r="L21" s="2090">
        <v>0</v>
      </c>
      <c r="M21" s="2034" t="s">
        <v>460</v>
      </c>
      <c r="N21" s="2035" t="s">
        <v>460</v>
      </c>
      <c r="O21" s="2094">
        <v>0</v>
      </c>
      <c r="P21" s="1177">
        <f t="shared" si="1"/>
        <v>0</v>
      </c>
      <c r="Q21" s="1289"/>
      <c r="R21" s="1288"/>
      <c r="S21" s="2091" t="s">
        <v>460</v>
      </c>
      <c r="T21" s="2096" t="s">
        <v>460</v>
      </c>
      <c r="U21" s="1164"/>
      <c r="V21" s="2097">
        <v>0</v>
      </c>
      <c r="W21" s="2293"/>
      <c r="X21" s="2090"/>
    </row>
    <row r="22" spans="1:25" ht="15">
      <c r="A22" s="2098" t="s">
        <v>476</v>
      </c>
      <c r="B22" s="2043"/>
      <c r="C22" s="537" t="s">
        <v>460</v>
      </c>
      <c r="D22" s="2099">
        <v>16044</v>
      </c>
      <c r="E22" s="2099">
        <v>16453</v>
      </c>
      <c r="F22" s="2099">
        <v>15723</v>
      </c>
      <c r="G22" s="2100">
        <v>15041</v>
      </c>
      <c r="H22" s="2100">
        <v>15699</v>
      </c>
      <c r="I22" s="2100">
        <v>16448</v>
      </c>
      <c r="J22" s="2100">
        <v>16959</v>
      </c>
      <c r="K22" s="2101">
        <v>16477</v>
      </c>
      <c r="L22" s="2100">
        <v>18121</v>
      </c>
      <c r="M22" s="2102">
        <f>M35</f>
        <v>17413</v>
      </c>
      <c r="N22" s="2103">
        <v>17429</v>
      </c>
      <c r="O22" s="2104">
        <v>4030</v>
      </c>
      <c r="P22" s="1258">
        <f>V22-O22</f>
        <v>4571</v>
      </c>
      <c r="Q22" s="1259"/>
      <c r="R22" s="1259"/>
      <c r="S22" s="2331">
        <f>SUM(O22:R22)</f>
        <v>8601</v>
      </c>
      <c r="T22" s="2107">
        <f>(S22/N22)*100</f>
        <v>49.348786505249869</v>
      </c>
      <c r="U22" s="1164"/>
      <c r="V22" s="2275">
        <v>8601</v>
      </c>
      <c r="W22" s="2207"/>
      <c r="X22" s="2100"/>
      <c r="Y22" s="151"/>
    </row>
    <row r="23" spans="1:25" ht="15">
      <c r="A23" s="2057" t="s">
        <v>477</v>
      </c>
      <c r="B23" s="2058" t="s">
        <v>536</v>
      </c>
      <c r="C23" s="546" t="s">
        <v>460</v>
      </c>
      <c r="D23" s="2045">
        <v>0</v>
      </c>
      <c r="E23" s="2045">
        <v>0</v>
      </c>
      <c r="F23" s="2045">
        <v>0</v>
      </c>
      <c r="G23" s="2109">
        <v>0</v>
      </c>
      <c r="H23" s="2109">
        <v>0</v>
      </c>
      <c r="I23" s="2109">
        <v>0</v>
      </c>
      <c r="J23" s="2109">
        <v>0</v>
      </c>
      <c r="K23" s="2109">
        <v>0</v>
      </c>
      <c r="L23" s="2109">
        <v>0</v>
      </c>
      <c r="M23" s="2110"/>
      <c r="N23" s="2111"/>
      <c r="O23" s="2112"/>
      <c r="P23" s="1273">
        <f t="shared" ref="P23:P40" si="2">V23-O23</f>
        <v>0</v>
      </c>
      <c r="Q23" s="1274"/>
      <c r="R23" s="1274"/>
      <c r="S23" s="2332">
        <f t="shared" ref="S23:S45" si="3">SUM(O23:R23)</f>
        <v>0</v>
      </c>
      <c r="T23" s="2134" t="e">
        <f t="shared" ref="T23:T45" si="4">(S23/N23)*100</f>
        <v>#DIV/0!</v>
      </c>
      <c r="U23" s="1164"/>
      <c r="V23" s="2087">
        <v>0</v>
      </c>
      <c r="W23" s="2202"/>
      <c r="X23" s="2109"/>
    </row>
    <row r="24" spans="1:25" ht="15.75" thickBot="1">
      <c r="A24" s="2027" t="s">
        <v>478</v>
      </c>
      <c r="B24" s="2088" t="s">
        <v>536</v>
      </c>
      <c r="C24" s="553">
        <v>672</v>
      </c>
      <c r="D24" s="2117">
        <v>4494</v>
      </c>
      <c r="E24" s="2117">
        <v>5315</v>
      </c>
      <c r="F24" s="2117">
        <v>4983</v>
      </c>
      <c r="G24" s="2118">
        <v>4700</v>
      </c>
      <c r="H24" s="2118">
        <v>4400</v>
      </c>
      <c r="I24" s="2118">
        <v>4500</v>
      </c>
      <c r="J24" s="2118">
        <v>4510</v>
      </c>
      <c r="K24" s="2118">
        <v>4250</v>
      </c>
      <c r="L24" s="2118">
        <v>4200</v>
      </c>
      <c r="M24" s="2119">
        <f>SUM(M25:M29)</f>
        <v>4200</v>
      </c>
      <c r="N24" s="2120">
        <f>SUM(N25:N29)</f>
        <v>4200</v>
      </c>
      <c r="O24" s="2121">
        <v>1050</v>
      </c>
      <c r="P24" s="1288">
        <f t="shared" si="2"/>
        <v>1050</v>
      </c>
      <c r="Q24" s="1290"/>
      <c r="R24" s="1290"/>
      <c r="S24" s="2333">
        <f t="shared" si="3"/>
        <v>2100</v>
      </c>
      <c r="T24" s="2124">
        <f t="shared" si="4"/>
        <v>50</v>
      </c>
      <c r="U24" s="1164"/>
      <c r="V24" s="2282">
        <v>2100</v>
      </c>
      <c r="W24" s="2283"/>
      <c r="X24" s="2118"/>
    </row>
    <row r="25" spans="1:25" ht="15">
      <c r="A25" s="2042" t="s">
        <v>479</v>
      </c>
      <c r="B25" s="2126" t="s">
        <v>645</v>
      </c>
      <c r="C25" s="560">
        <v>501</v>
      </c>
      <c r="D25" s="2045">
        <v>2712</v>
      </c>
      <c r="E25" s="2045">
        <v>3239</v>
      </c>
      <c r="F25" s="2045">
        <v>2518</v>
      </c>
      <c r="G25" s="2101">
        <v>2062</v>
      </c>
      <c r="H25" s="2101">
        <v>2587</v>
      </c>
      <c r="I25" s="2101">
        <v>2208</v>
      </c>
      <c r="J25" s="2101">
        <v>2632</v>
      </c>
      <c r="K25" s="2101">
        <v>2529</v>
      </c>
      <c r="L25" s="2101">
        <v>2685</v>
      </c>
      <c r="M25" s="2102">
        <v>830</v>
      </c>
      <c r="N25" s="2127">
        <v>830</v>
      </c>
      <c r="O25" s="2128">
        <v>585</v>
      </c>
      <c r="P25" s="1258">
        <f t="shared" si="2"/>
        <v>761</v>
      </c>
      <c r="Q25" s="1327"/>
      <c r="R25" s="1259"/>
      <c r="S25" s="2106">
        <f t="shared" si="3"/>
        <v>1346</v>
      </c>
      <c r="T25" s="2334">
        <f t="shared" si="4"/>
        <v>162.1686746987952</v>
      </c>
      <c r="U25" s="1164"/>
      <c r="V25" s="2086">
        <v>1346</v>
      </c>
      <c r="W25" s="2221"/>
      <c r="X25" s="2101"/>
    </row>
    <row r="26" spans="1:25" ht="15">
      <c r="A26" s="2057" t="s">
        <v>480</v>
      </c>
      <c r="B26" s="2132" t="s">
        <v>646</v>
      </c>
      <c r="C26" s="565">
        <v>502</v>
      </c>
      <c r="D26" s="2045">
        <v>1777</v>
      </c>
      <c r="E26" s="2045">
        <v>1284</v>
      </c>
      <c r="F26" s="2045">
        <v>1847</v>
      </c>
      <c r="G26" s="2109">
        <v>1950</v>
      </c>
      <c r="H26" s="2109">
        <v>1731</v>
      </c>
      <c r="I26" s="2109">
        <v>1777</v>
      </c>
      <c r="J26" s="2109">
        <v>1929</v>
      </c>
      <c r="K26" s="2109">
        <v>1565</v>
      </c>
      <c r="L26" s="2109">
        <v>1778</v>
      </c>
      <c r="M26" s="2110">
        <v>1805</v>
      </c>
      <c r="N26" s="2111">
        <v>1805</v>
      </c>
      <c r="O26" s="2112">
        <v>757</v>
      </c>
      <c r="P26" s="1273">
        <f t="shared" si="2"/>
        <v>288</v>
      </c>
      <c r="Q26" s="1274"/>
      <c r="R26" s="1274"/>
      <c r="S26" s="2133">
        <f t="shared" si="3"/>
        <v>1045</v>
      </c>
      <c r="T26" s="2335">
        <f t="shared" si="4"/>
        <v>57.894736842105267</v>
      </c>
      <c r="U26" s="1164"/>
      <c r="V26" s="2087">
        <v>1045</v>
      </c>
      <c r="W26" s="2202"/>
      <c r="X26" s="2109"/>
    </row>
    <row r="27" spans="1:25" ht="15">
      <c r="A27" s="2057" t="s">
        <v>481</v>
      </c>
      <c r="B27" s="2132" t="s">
        <v>647</v>
      </c>
      <c r="C27" s="565">
        <v>504</v>
      </c>
      <c r="D27" s="2045">
        <v>173</v>
      </c>
      <c r="E27" s="2045">
        <v>145</v>
      </c>
      <c r="F27" s="2045">
        <v>109</v>
      </c>
      <c r="G27" s="2109">
        <v>108</v>
      </c>
      <c r="H27" s="2109">
        <v>12</v>
      </c>
      <c r="I27" s="2109">
        <v>0</v>
      </c>
      <c r="J27" s="2109"/>
      <c r="K27" s="2109">
        <v>0</v>
      </c>
      <c r="L27" s="2109">
        <v>0</v>
      </c>
      <c r="M27" s="2110"/>
      <c r="N27" s="2111"/>
      <c r="O27" s="2112">
        <v>0</v>
      </c>
      <c r="P27" s="1273">
        <f t="shared" si="2"/>
        <v>0</v>
      </c>
      <c r="Q27" s="1274"/>
      <c r="R27" s="1274"/>
      <c r="S27" s="2133">
        <f t="shared" si="3"/>
        <v>0</v>
      </c>
      <c r="T27" s="2335" t="e">
        <f t="shared" si="4"/>
        <v>#DIV/0!</v>
      </c>
      <c r="U27" s="1164"/>
      <c r="V27" s="2087">
        <v>0</v>
      </c>
      <c r="W27" s="2202"/>
      <c r="X27" s="2109"/>
    </row>
    <row r="28" spans="1:25" ht="15">
      <c r="A28" s="2057" t="s">
        <v>483</v>
      </c>
      <c r="B28" s="2132" t="s">
        <v>648</v>
      </c>
      <c r="C28" s="565">
        <v>511</v>
      </c>
      <c r="D28" s="2045">
        <v>1044</v>
      </c>
      <c r="E28" s="2045">
        <v>1388</v>
      </c>
      <c r="F28" s="2045">
        <v>2056</v>
      </c>
      <c r="G28" s="2109">
        <v>1213</v>
      </c>
      <c r="H28" s="2109">
        <v>985</v>
      </c>
      <c r="I28" s="2109">
        <v>813</v>
      </c>
      <c r="J28" s="2109">
        <v>886</v>
      </c>
      <c r="K28" s="2109">
        <v>622</v>
      </c>
      <c r="L28" s="2109">
        <v>706</v>
      </c>
      <c r="M28" s="2110">
        <v>659</v>
      </c>
      <c r="N28" s="2111">
        <v>659</v>
      </c>
      <c r="O28" s="2112">
        <v>41</v>
      </c>
      <c r="P28" s="1273">
        <f t="shared" si="2"/>
        <v>89</v>
      </c>
      <c r="Q28" s="1274"/>
      <c r="R28" s="1274"/>
      <c r="S28" s="2133">
        <f t="shared" si="3"/>
        <v>130</v>
      </c>
      <c r="T28" s="2335">
        <f t="shared" si="4"/>
        <v>19.726858877086496</v>
      </c>
      <c r="U28" s="1164"/>
      <c r="V28" s="2087">
        <v>130</v>
      </c>
      <c r="W28" s="2202"/>
      <c r="X28" s="2109"/>
    </row>
    <row r="29" spans="1:25" ht="15">
      <c r="A29" s="2057" t="s">
        <v>484</v>
      </c>
      <c r="B29" s="2132" t="s">
        <v>649</v>
      </c>
      <c r="C29" s="565">
        <v>518</v>
      </c>
      <c r="D29" s="2045">
        <v>589</v>
      </c>
      <c r="E29" s="2045">
        <v>715</v>
      </c>
      <c r="F29" s="2045">
        <v>566</v>
      </c>
      <c r="G29" s="2109">
        <v>630</v>
      </c>
      <c r="H29" s="2109">
        <v>716</v>
      </c>
      <c r="I29" s="2109">
        <v>773</v>
      </c>
      <c r="J29" s="2109">
        <v>672</v>
      </c>
      <c r="K29" s="2109">
        <v>701</v>
      </c>
      <c r="L29" s="2109">
        <v>1187</v>
      </c>
      <c r="M29" s="2110">
        <v>906</v>
      </c>
      <c r="N29" s="2111">
        <v>906</v>
      </c>
      <c r="O29" s="2112">
        <v>174</v>
      </c>
      <c r="P29" s="1273">
        <f t="shared" si="2"/>
        <v>249</v>
      </c>
      <c r="Q29" s="1274"/>
      <c r="R29" s="1274"/>
      <c r="S29" s="2133">
        <f t="shared" si="3"/>
        <v>423</v>
      </c>
      <c r="T29" s="2335">
        <f t="shared" si="4"/>
        <v>46.688741721854306</v>
      </c>
      <c r="U29" s="1164"/>
      <c r="V29" s="2087">
        <v>423</v>
      </c>
      <c r="W29" s="2202"/>
      <c r="X29" s="2109"/>
    </row>
    <row r="30" spans="1:25" ht="15">
      <c r="A30" s="2057" t="s">
        <v>485</v>
      </c>
      <c r="B30" s="2135" t="s">
        <v>651</v>
      </c>
      <c r="C30" s="565">
        <v>521</v>
      </c>
      <c r="D30" s="2045">
        <v>8361</v>
      </c>
      <c r="E30" s="2045">
        <v>8126</v>
      </c>
      <c r="F30" s="2045">
        <v>7842</v>
      </c>
      <c r="G30" s="2109">
        <v>7812</v>
      </c>
      <c r="H30" s="2109">
        <v>8393</v>
      </c>
      <c r="I30" s="2109">
        <v>9158</v>
      </c>
      <c r="J30" s="2109">
        <v>9223</v>
      </c>
      <c r="K30" s="2109">
        <v>9151</v>
      </c>
      <c r="L30" s="2109">
        <v>9942</v>
      </c>
      <c r="M30" s="2110">
        <v>9513</v>
      </c>
      <c r="N30" s="2111">
        <v>9513</v>
      </c>
      <c r="O30" s="2112">
        <v>2276</v>
      </c>
      <c r="P30" s="1273">
        <f t="shared" si="2"/>
        <v>2355</v>
      </c>
      <c r="Q30" s="1274"/>
      <c r="R30" s="1274"/>
      <c r="S30" s="2133">
        <f t="shared" si="3"/>
        <v>4631</v>
      </c>
      <c r="T30" s="2335">
        <f t="shared" si="4"/>
        <v>48.680752654262591</v>
      </c>
      <c r="U30" s="1164"/>
      <c r="V30" s="2087">
        <v>4631</v>
      </c>
      <c r="W30" s="2202"/>
      <c r="X30" s="2109"/>
    </row>
    <row r="31" spans="1:25" ht="15">
      <c r="A31" s="2057" t="s">
        <v>543</v>
      </c>
      <c r="B31" s="2135" t="s">
        <v>652</v>
      </c>
      <c r="C31" s="565" t="s">
        <v>545</v>
      </c>
      <c r="D31" s="2045">
        <v>3075</v>
      </c>
      <c r="E31" s="2045">
        <v>2969</v>
      </c>
      <c r="F31" s="2045">
        <v>2737</v>
      </c>
      <c r="G31" s="2109">
        <v>2860</v>
      </c>
      <c r="H31" s="2109">
        <v>2965</v>
      </c>
      <c r="I31" s="2109">
        <v>3153</v>
      </c>
      <c r="J31" s="2109">
        <v>3211</v>
      </c>
      <c r="K31" s="2109">
        <v>3227</v>
      </c>
      <c r="L31" s="2109">
        <v>3505</v>
      </c>
      <c r="M31" s="2110">
        <v>3377</v>
      </c>
      <c r="N31" s="2111">
        <v>3377</v>
      </c>
      <c r="O31" s="2112">
        <v>813</v>
      </c>
      <c r="P31" s="1273">
        <f t="shared" si="2"/>
        <v>840</v>
      </c>
      <c r="Q31" s="1274"/>
      <c r="R31" s="1274"/>
      <c r="S31" s="2133">
        <f t="shared" si="3"/>
        <v>1653</v>
      </c>
      <c r="T31" s="2335">
        <f t="shared" si="4"/>
        <v>48.948771098608233</v>
      </c>
      <c r="U31" s="1164"/>
      <c r="V31" s="2087">
        <v>1653</v>
      </c>
      <c r="W31" s="2202"/>
      <c r="X31" s="2109"/>
    </row>
    <row r="32" spans="1:25" ht="15">
      <c r="A32" s="2057" t="s">
        <v>488</v>
      </c>
      <c r="B32" s="2132" t="s">
        <v>653</v>
      </c>
      <c r="C32" s="565">
        <v>557</v>
      </c>
      <c r="D32" s="2045">
        <v>0</v>
      </c>
      <c r="E32" s="2045">
        <v>0</v>
      </c>
      <c r="F32" s="2045">
        <v>0</v>
      </c>
      <c r="G32" s="2109">
        <v>0</v>
      </c>
      <c r="H32" s="2109">
        <v>0</v>
      </c>
      <c r="I32" s="2109">
        <v>0</v>
      </c>
      <c r="J32" s="2109"/>
      <c r="K32" s="2109">
        <v>0</v>
      </c>
      <c r="L32" s="2109">
        <v>0</v>
      </c>
      <c r="M32" s="2110"/>
      <c r="N32" s="2111"/>
      <c r="O32" s="2112">
        <v>0</v>
      </c>
      <c r="P32" s="1273">
        <f t="shared" si="2"/>
        <v>0</v>
      </c>
      <c r="Q32" s="1274"/>
      <c r="R32" s="1274"/>
      <c r="S32" s="2133">
        <f t="shared" si="3"/>
        <v>0</v>
      </c>
      <c r="T32" s="2335" t="e">
        <f t="shared" si="4"/>
        <v>#DIV/0!</v>
      </c>
      <c r="U32" s="1164"/>
      <c r="V32" s="2087">
        <v>0</v>
      </c>
      <c r="W32" s="2202"/>
      <c r="X32" s="2109"/>
    </row>
    <row r="33" spans="1:24" ht="15">
      <c r="A33" s="2057" t="s">
        <v>489</v>
      </c>
      <c r="B33" s="2132" t="s">
        <v>654</v>
      </c>
      <c r="C33" s="565">
        <v>551</v>
      </c>
      <c r="D33" s="2045">
        <v>80</v>
      </c>
      <c r="E33" s="2045">
        <v>73</v>
      </c>
      <c r="F33" s="2045">
        <v>95</v>
      </c>
      <c r="G33" s="2109">
        <v>97</v>
      </c>
      <c r="H33" s="2109">
        <v>97</v>
      </c>
      <c r="I33" s="2109">
        <v>93</v>
      </c>
      <c r="J33" s="2109">
        <v>83</v>
      </c>
      <c r="K33" s="2109">
        <v>97</v>
      </c>
      <c r="L33" s="2109">
        <v>108</v>
      </c>
      <c r="M33" s="2110"/>
      <c r="N33" s="2111"/>
      <c r="O33" s="2112">
        <v>27</v>
      </c>
      <c r="P33" s="1273">
        <f t="shared" si="2"/>
        <v>24</v>
      </c>
      <c r="Q33" s="1274"/>
      <c r="R33" s="1274"/>
      <c r="S33" s="2133">
        <f t="shared" si="3"/>
        <v>51</v>
      </c>
      <c r="T33" s="2335" t="e">
        <f t="shared" si="4"/>
        <v>#DIV/0!</v>
      </c>
      <c r="U33" s="1164"/>
      <c r="V33" s="2087">
        <v>51</v>
      </c>
      <c r="W33" s="2202"/>
      <c r="X33" s="2109"/>
    </row>
    <row r="34" spans="1:24" ht="15.75" thickBot="1">
      <c r="A34" s="2013" t="s">
        <v>694</v>
      </c>
      <c r="B34" s="2136" t="s">
        <v>655</v>
      </c>
      <c r="C34" s="571" t="s">
        <v>549</v>
      </c>
      <c r="D34" s="1336">
        <v>88</v>
      </c>
      <c r="E34" s="1336">
        <v>138</v>
      </c>
      <c r="F34" s="1336">
        <v>106</v>
      </c>
      <c r="G34" s="2137">
        <v>37</v>
      </c>
      <c r="H34" s="2137">
        <v>46</v>
      </c>
      <c r="I34" s="2137">
        <v>540</v>
      </c>
      <c r="J34" s="2137">
        <v>555</v>
      </c>
      <c r="K34" s="2137">
        <v>823</v>
      </c>
      <c r="L34" s="2137">
        <v>573</v>
      </c>
      <c r="M34" s="2138">
        <v>323</v>
      </c>
      <c r="N34" s="2139">
        <v>323</v>
      </c>
      <c r="O34" s="2140">
        <v>2</v>
      </c>
      <c r="P34" s="1288">
        <f t="shared" si="2"/>
        <v>64</v>
      </c>
      <c r="Q34" s="1274"/>
      <c r="R34" s="1290"/>
      <c r="S34" s="2141">
        <f t="shared" si="3"/>
        <v>66</v>
      </c>
      <c r="T34" s="2336">
        <f t="shared" si="4"/>
        <v>20.433436532507741</v>
      </c>
      <c r="U34" s="1164"/>
      <c r="V34" s="2097">
        <v>66</v>
      </c>
      <c r="W34" s="2293"/>
      <c r="X34" s="2137"/>
    </row>
    <row r="35" spans="1:24" ht="15.75" thickBot="1">
      <c r="A35" s="2144" t="s">
        <v>550</v>
      </c>
      <c r="B35" s="2145" t="s">
        <v>551</v>
      </c>
      <c r="C35" s="2146"/>
      <c r="D35" s="1980">
        <f>SUM(D25:D34)</f>
        <v>17899</v>
      </c>
      <c r="E35" s="1980">
        <f>SUM(E25:E34)</f>
        <v>18077</v>
      </c>
      <c r="F35" s="1980">
        <f>SUM(F25:F34)</f>
        <v>17876</v>
      </c>
      <c r="G35" s="1980">
        <v>16769</v>
      </c>
      <c r="H35" s="1980">
        <f t="shared" ref="H35:P35" si="5">SUM(H25:H34)</f>
        <v>17532</v>
      </c>
      <c r="I35" s="1980">
        <f t="shared" si="5"/>
        <v>18515</v>
      </c>
      <c r="J35" s="1980">
        <f t="shared" si="5"/>
        <v>19191</v>
      </c>
      <c r="K35" s="1980">
        <v>18715</v>
      </c>
      <c r="L35" s="1980">
        <f>SUM(L25:L34)</f>
        <v>20484</v>
      </c>
      <c r="M35" s="2147">
        <f t="shared" si="5"/>
        <v>17413</v>
      </c>
      <c r="N35" s="2148">
        <f t="shared" si="5"/>
        <v>17413</v>
      </c>
      <c r="O35" s="2149">
        <f t="shared" si="5"/>
        <v>4675</v>
      </c>
      <c r="P35" s="1915">
        <f t="shared" si="5"/>
        <v>4670</v>
      </c>
      <c r="Q35" s="2150"/>
      <c r="R35" s="2337"/>
      <c r="S35" s="2151">
        <f t="shared" si="3"/>
        <v>9345</v>
      </c>
      <c r="T35" s="2338">
        <f t="shared" si="4"/>
        <v>53.666800666168953</v>
      </c>
      <c r="U35" s="1164"/>
      <c r="V35" s="1971">
        <f>SUM(V25:V34)</f>
        <v>9345</v>
      </c>
      <c r="W35" s="1980">
        <f>SUM(W25:W34)</f>
        <v>0</v>
      </c>
      <c r="X35" s="1980">
        <f>SUM(X25:X34)</f>
        <v>0</v>
      </c>
    </row>
    <row r="36" spans="1:24" ht="15">
      <c r="A36" s="2042" t="s">
        <v>492</v>
      </c>
      <c r="B36" s="2126" t="s">
        <v>657</v>
      </c>
      <c r="C36" s="560">
        <v>601</v>
      </c>
      <c r="D36" s="2153">
        <v>0</v>
      </c>
      <c r="E36" s="2153">
        <v>0</v>
      </c>
      <c r="F36" s="2153">
        <v>0</v>
      </c>
      <c r="G36" s="2101">
        <v>0</v>
      </c>
      <c r="H36" s="2101">
        <v>0</v>
      </c>
      <c r="I36" s="2101">
        <v>0</v>
      </c>
      <c r="J36" s="2101">
        <v>0</v>
      </c>
      <c r="K36" s="2101">
        <v>0</v>
      </c>
      <c r="L36" s="2101">
        <v>0</v>
      </c>
      <c r="M36" s="2102"/>
      <c r="N36" s="2127"/>
      <c r="O36" s="2104">
        <v>0</v>
      </c>
      <c r="P36" s="1258">
        <f t="shared" si="2"/>
        <v>0</v>
      </c>
      <c r="Q36" s="1259"/>
      <c r="R36" s="1259"/>
      <c r="S36" s="2106">
        <f t="shared" si="3"/>
        <v>0</v>
      </c>
      <c r="T36" s="2107" t="e">
        <f t="shared" si="4"/>
        <v>#DIV/0!</v>
      </c>
      <c r="U36" s="1164"/>
      <c r="V36" s="2130">
        <v>0</v>
      </c>
      <c r="W36" s="2153"/>
      <c r="X36" s="2101"/>
    </row>
    <row r="37" spans="1:24" ht="15">
      <c r="A37" s="2057" t="s">
        <v>493</v>
      </c>
      <c r="B37" s="2132" t="s">
        <v>658</v>
      </c>
      <c r="C37" s="565">
        <v>602</v>
      </c>
      <c r="D37" s="2045">
        <v>1507</v>
      </c>
      <c r="E37" s="2045">
        <v>1622</v>
      </c>
      <c r="F37" s="2045">
        <v>1604</v>
      </c>
      <c r="G37" s="2109">
        <v>1461</v>
      </c>
      <c r="H37" s="2109">
        <v>1519</v>
      </c>
      <c r="I37" s="2109">
        <v>1866</v>
      </c>
      <c r="J37" s="2109">
        <v>2078</v>
      </c>
      <c r="K37" s="2109">
        <v>2055</v>
      </c>
      <c r="L37" s="2109">
        <v>2143</v>
      </c>
      <c r="M37" s="2110"/>
      <c r="N37" s="2111"/>
      <c r="O37" s="2112">
        <v>615</v>
      </c>
      <c r="P37" s="1273">
        <f t="shared" si="2"/>
        <v>672</v>
      </c>
      <c r="Q37" s="1274"/>
      <c r="R37" s="1274"/>
      <c r="S37" s="2133">
        <f t="shared" si="3"/>
        <v>1287</v>
      </c>
      <c r="T37" s="2134" t="e">
        <f t="shared" si="4"/>
        <v>#DIV/0!</v>
      </c>
      <c r="U37" s="1164"/>
      <c r="V37" s="2064">
        <v>1287</v>
      </c>
      <c r="W37" s="2045"/>
      <c r="X37" s="2109"/>
    </row>
    <row r="38" spans="1:24" ht="15">
      <c r="A38" s="2057" t="s">
        <v>494</v>
      </c>
      <c r="B38" s="2132" t="s">
        <v>659</v>
      </c>
      <c r="C38" s="565">
        <v>604</v>
      </c>
      <c r="D38" s="2045">
        <v>193</v>
      </c>
      <c r="E38" s="2045">
        <v>163</v>
      </c>
      <c r="F38" s="2045">
        <v>124</v>
      </c>
      <c r="G38" s="2109">
        <v>124</v>
      </c>
      <c r="H38" s="2109">
        <v>14</v>
      </c>
      <c r="I38" s="2109">
        <v>0</v>
      </c>
      <c r="J38" s="2109">
        <v>0</v>
      </c>
      <c r="K38" s="2109">
        <v>0</v>
      </c>
      <c r="L38" s="2109">
        <v>0</v>
      </c>
      <c r="M38" s="2110"/>
      <c r="N38" s="2111"/>
      <c r="O38" s="2112">
        <v>0</v>
      </c>
      <c r="P38" s="1273">
        <f t="shared" si="2"/>
        <v>0</v>
      </c>
      <c r="Q38" s="1274"/>
      <c r="R38" s="1274"/>
      <c r="S38" s="2133">
        <f t="shared" si="3"/>
        <v>0</v>
      </c>
      <c r="T38" s="2134" t="e">
        <f t="shared" si="4"/>
        <v>#DIV/0!</v>
      </c>
      <c r="U38" s="1164"/>
      <c r="V38" s="2064">
        <v>0</v>
      </c>
      <c r="W38" s="2045"/>
      <c r="X38" s="2109"/>
    </row>
    <row r="39" spans="1:24" ht="15">
      <c r="A39" s="2057" t="s">
        <v>495</v>
      </c>
      <c r="B39" s="2132" t="s">
        <v>660</v>
      </c>
      <c r="C39" s="565" t="s">
        <v>556</v>
      </c>
      <c r="D39" s="2045">
        <v>16044</v>
      </c>
      <c r="E39" s="2045">
        <v>16453</v>
      </c>
      <c r="F39" s="2045">
        <v>15723</v>
      </c>
      <c r="G39" s="2109">
        <v>15041</v>
      </c>
      <c r="H39" s="2109">
        <v>15699</v>
      </c>
      <c r="I39" s="2109">
        <v>16448</v>
      </c>
      <c r="J39" s="2109">
        <v>16959</v>
      </c>
      <c r="K39" s="2109">
        <v>16477</v>
      </c>
      <c r="L39" s="2109">
        <v>18121</v>
      </c>
      <c r="M39" s="2110">
        <v>17413</v>
      </c>
      <c r="N39" s="2111">
        <v>17413</v>
      </c>
      <c r="O39" s="2112">
        <v>4030</v>
      </c>
      <c r="P39" s="1273">
        <f t="shared" si="2"/>
        <v>4571</v>
      </c>
      <c r="Q39" s="1274"/>
      <c r="R39" s="1274"/>
      <c r="S39" s="2133">
        <f t="shared" si="3"/>
        <v>8601</v>
      </c>
      <c r="T39" s="2134">
        <f t="shared" si="4"/>
        <v>49.394130821799806</v>
      </c>
      <c r="U39" s="1164"/>
      <c r="V39" s="2064">
        <v>8601</v>
      </c>
      <c r="W39" s="2045"/>
      <c r="X39" s="2109"/>
    </row>
    <row r="40" spans="1:24" ht="15.75" thickBot="1">
      <c r="A40" s="2013" t="s">
        <v>496</v>
      </c>
      <c r="B40" s="2136" t="s">
        <v>655</v>
      </c>
      <c r="C40" s="571" t="s">
        <v>557</v>
      </c>
      <c r="D40" s="1336">
        <v>198</v>
      </c>
      <c r="E40" s="1336">
        <v>138</v>
      </c>
      <c r="F40" s="1336">
        <v>452</v>
      </c>
      <c r="G40" s="2137">
        <v>257</v>
      </c>
      <c r="H40" s="2137">
        <v>366</v>
      </c>
      <c r="I40" s="2137">
        <v>239</v>
      </c>
      <c r="J40" s="2137">
        <v>204</v>
      </c>
      <c r="K40" s="2137">
        <v>183</v>
      </c>
      <c r="L40" s="2137">
        <v>229</v>
      </c>
      <c r="M40" s="2138"/>
      <c r="N40" s="2139"/>
      <c r="O40" s="2140">
        <v>52</v>
      </c>
      <c r="P40" s="1288">
        <f t="shared" si="2"/>
        <v>39</v>
      </c>
      <c r="Q40" s="1290"/>
      <c r="R40" s="1290"/>
      <c r="S40" s="2141">
        <f t="shared" si="3"/>
        <v>91</v>
      </c>
      <c r="T40" s="2339" t="e">
        <f t="shared" si="4"/>
        <v>#DIV/0!</v>
      </c>
      <c r="U40" s="1164"/>
      <c r="V40" s="2142">
        <v>91</v>
      </c>
      <c r="W40" s="2340"/>
      <c r="X40" s="2137"/>
    </row>
    <row r="41" spans="1:24" ht="15.75" thickBot="1">
      <c r="A41" s="2144" t="s">
        <v>497</v>
      </c>
      <c r="B41" s="2145" t="s">
        <v>558</v>
      </c>
      <c r="C41" s="2146" t="s">
        <v>460</v>
      </c>
      <c r="D41" s="1980">
        <f t="shared" ref="D41:P41" si="6">SUM(D36:D40)</f>
        <v>17942</v>
      </c>
      <c r="E41" s="1980">
        <f t="shared" si="6"/>
        <v>18376</v>
      </c>
      <c r="F41" s="1980">
        <f t="shared" si="6"/>
        <v>17903</v>
      </c>
      <c r="G41" s="1980">
        <f t="shared" si="6"/>
        <v>16883</v>
      </c>
      <c r="H41" s="1980">
        <f>SUM(H36:H40)</f>
        <v>17598</v>
      </c>
      <c r="I41" s="1980">
        <f>SUM(I36:I40)</f>
        <v>18553</v>
      </c>
      <c r="J41" s="1980">
        <f>SUM(J36:J40)</f>
        <v>19241</v>
      </c>
      <c r="K41" s="1980">
        <v>18715</v>
      </c>
      <c r="L41" s="1980">
        <f>SUM(L36:L40)</f>
        <v>20493</v>
      </c>
      <c r="M41" s="2147">
        <f t="shared" si="6"/>
        <v>17413</v>
      </c>
      <c r="N41" s="2148">
        <f t="shared" si="6"/>
        <v>17413</v>
      </c>
      <c r="O41" s="1971">
        <f t="shared" si="6"/>
        <v>4697</v>
      </c>
      <c r="P41" s="2155">
        <f t="shared" si="6"/>
        <v>5282</v>
      </c>
      <c r="Q41" s="2155"/>
      <c r="R41" s="2341"/>
      <c r="S41" s="2151">
        <f t="shared" si="3"/>
        <v>9979</v>
      </c>
      <c r="T41" s="2152">
        <f t="shared" si="4"/>
        <v>57.307758571182454</v>
      </c>
      <c r="U41" s="1164"/>
      <c r="V41" s="1971">
        <f>SUM(V36:V40)</f>
        <v>9979</v>
      </c>
      <c r="W41" s="1980">
        <f>SUM(W36:W40)</f>
        <v>0</v>
      </c>
      <c r="X41" s="1980">
        <f>SUM(X36:X40)</f>
        <v>0</v>
      </c>
    </row>
    <row r="42" spans="1:24" ht="15.75" thickBot="1">
      <c r="A42" s="2013"/>
      <c r="B42" s="511"/>
      <c r="C42" s="601"/>
      <c r="D42" s="1336"/>
      <c r="E42" s="1336"/>
      <c r="F42" s="1336"/>
      <c r="G42" s="2151"/>
      <c r="H42" s="2151"/>
      <c r="I42" s="2151"/>
      <c r="J42" s="2151"/>
      <c r="K42" s="2151"/>
      <c r="L42" s="1336"/>
      <c r="M42" s="2157"/>
      <c r="N42" s="2158"/>
      <c r="O42" s="2159"/>
      <c r="P42" s="2159"/>
      <c r="Q42" s="2160"/>
      <c r="R42" s="1342"/>
      <c r="S42" s="2161"/>
      <c r="T42" s="2107"/>
      <c r="U42" s="1164"/>
      <c r="V42" s="2159"/>
      <c r="W42" s="1336"/>
      <c r="X42" s="1336"/>
    </row>
    <row r="43" spans="1:24" ht="15.75" thickBot="1">
      <c r="A43" s="2162" t="s">
        <v>498</v>
      </c>
      <c r="B43" s="2163" t="s">
        <v>536</v>
      </c>
      <c r="C43" s="2146" t="s">
        <v>460</v>
      </c>
      <c r="D43" s="2152">
        <f t="shared" ref="D43:P43" si="7">D41-D39</f>
        <v>1898</v>
      </c>
      <c r="E43" s="2152">
        <f t="shared" si="7"/>
        <v>1923</v>
      </c>
      <c r="F43" s="2152">
        <f t="shared" si="7"/>
        <v>2180</v>
      </c>
      <c r="G43" s="1980">
        <f>G41-G39</f>
        <v>1842</v>
      </c>
      <c r="H43" s="1980">
        <f>H41-H39</f>
        <v>1899</v>
      </c>
      <c r="I43" s="1980">
        <f>I41-I39</f>
        <v>2105</v>
      </c>
      <c r="J43" s="1980">
        <f>J41-J39</f>
        <v>2282</v>
      </c>
      <c r="K43" s="1980">
        <v>2238</v>
      </c>
      <c r="L43" s="1980">
        <f>L41-L39</f>
        <v>2372</v>
      </c>
      <c r="M43" s="1980">
        <f>M41-M39</f>
        <v>0</v>
      </c>
      <c r="N43" s="2164">
        <f t="shared" si="7"/>
        <v>0</v>
      </c>
      <c r="O43" s="1971">
        <f t="shared" si="7"/>
        <v>667</v>
      </c>
      <c r="P43" s="1971">
        <f t="shared" si="7"/>
        <v>711</v>
      </c>
      <c r="Q43" s="1971"/>
      <c r="R43" s="2165"/>
      <c r="S43" s="2161">
        <f t="shared" si="3"/>
        <v>1378</v>
      </c>
      <c r="T43" s="2107" t="e">
        <f t="shared" si="4"/>
        <v>#DIV/0!</v>
      </c>
      <c r="U43" s="1164"/>
      <c r="V43" s="1971">
        <f>V41-V39</f>
        <v>1378</v>
      </c>
      <c r="W43" s="1980">
        <f>W41-W39</f>
        <v>0</v>
      </c>
      <c r="X43" s="1980">
        <f>X41-X39</f>
        <v>0</v>
      </c>
    </row>
    <row r="44" spans="1:24" ht="15.75" thickBot="1">
      <c r="A44" s="2144" t="s">
        <v>499</v>
      </c>
      <c r="B44" s="2163" t="s">
        <v>559</v>
      </c>
      <c r="C44" s="2146" t="s">
        <v>460</v>
      </c>
      <c r="D44" s="2152">
        <f t="shared" ref="D44:P44" si="8">D41-D35</f>
        <v>43</v>
      </c>
      <c r="E44" s="2152">
        <f t="shared" si="8"/>
        <v>299</v>
      </c>
      <c r="F44" s="2152">
        <f t="shared" si="8"/>
        <v>27</v>
      </c>
      <c r="G44" s="1980">
        <f t="shared" si="8"/>
        <v>114</v>
      </c>
      <c r="H44" s="1980">
        <f t="shared" si="8"/>
        <v>66</v>
      </c>
      <c r="I44" s="1980">
        <f t="shared" si="8"/>
        <v>38</v>
      </c>
      <c r="J44" s="1980">
        <f t="shared" si="8"/>
        <v>50</v>
      </c>
      <c r="K44" s="1980">
        <v>0</v>
      </c>
      <c r="L44" s="1980">
        <f>L41-L35</f>
        <v>9</v>
      </c>
      <c r="M44" s="1980">
        <f t="shared" si="8"/>
        <v>0</v>
      </c>
      <c r="N44" s="2164">
        <f t="shared" si="8"/>
        <v>0</v>
      </c>
      <c r="O44" s="1971">
        <f t="shared" si="8"/>
        <v>22</v>
      </c>
      <c r="P44" s="1971">
        <f t="shared" si="8"/>
        <v>612</v>
      </c>
      <c r="Q44" s="1971"/>
      <c r="R44" s="1971"/>
      <c r="S44" s="2161">
        <f t="shared" si="3"/>
        <v>634</v>
      </c>
      <c r="T44" s="2107" t="e">
        <f t="shared" si="4"/>
        <v>#DIV/0!</v>
      </c>
      <c r="U44" s="1164"/>
      <c r="V44" s="1971">
        <f>V41-V35</f>
        <v>634</v>
      </c>
      <c r="W44" s="1980">
        <f>W41-W35</f>
        <v>0</v>
      </c>
      <c r="X44" s="1980">
        <f>X41-X35</f>
        <v>0</v>
      </c>
    </row>
    <row r="45" spans="1:24" ht="15.75" thickBot="1">
      <c r="A45" s="2166" t="s">
        <v>500</v>
      </c>
      <c r="B45" s="2167" t="s">
        <v>536</v>
      </c>
      <c r="C45" s="1351" t="s">
        <v>460</v>
      </c>
      <c r="D45" s="2152">
        <f t="shared" ref="D45:P45" si="9">D44-D39</f>
        <v>-16001</v>
      </c>
      <c r="E45" s="2152">
        <f t="shared" si="9"/>
        <v>-16154</v>
      </c>
      <c r="F45" s="2152">
        <f t="shared" si="9"/>
        <v>-15696</v>
      </c>
      <c r="G45" s="1980">
        <f t="shared" si="9"/>
        <v>-14927</v>
      </c>
      <c r="H45" s="1980">
        <f>H44-H39</f>
        <v>-15633</v>
      </c>
      <c r="I45" s="1980">
        <f>I44-I39</f>
        <v>-16410</v>
      </c>
      <c r="J45" s="1980">
        <f>J44-J39</f>
        <v>-16909</v>
      </c>
      <c r="K45" s="1980">
        <v>-16477</v>
      </c>
      <c r="L45" s="1980">
        <f>L44-L39</f>
        <v>-18112</v>
      </c>
      <c r="M45" s="1980">
        <f t="shared" si="9"/>
        <v>-17413</v>
      </c>
      <c r="N45" s="2164">
        <f t="shared" si="9"/>
        <v>-17413</v>
      </c>
      <c r="O45" s="1971">
        <f t="shared" si="9"/>
        <v>-4008</v>
      </c>
      <c r="P45" s="1971">
        <f t="shared" si="9"/>
        <v>-3959</v>
      </c>
      <c r="Q45" s="1971"/>
      <c r="R45" s="2165"/>
      <c r="S45" s="2321">
        <f t="shared" si="3"/>
        <v>-7967</v>
      </c>
      <c r="T45" s="2152">
        <f t="shared" si="4"/>
        <v>45.753172916786312</v>
      </c>
      <c r="U45" s="1164"/>
      <c r="V45" s="1971">
        <f>V44-V39</f>
        <v>-7967</v>
      </c>
      <c r="W45" s="1980">
        <f>W44-W39</f>
        <v>0</v>
      </c>
      <c r="X45" s="1980">
        <f>X44-X39</f>
        <v>0</v>
      </c>
    </row>
    <row r="46" spans="1:24">
      <c r="A46" s="1354"/>
    </row>
    <row r="47" spans="1:24">
      <c r="A47" s="151"/>
      <c r="B47" s="2226"/>
      <c r="C47" s="2169"/>
    </row>
    <row r="48" spans="1:24">
      <c r="A48" s="1354"/>
    </row>
    <row r="49" spans="1:24" ht="14.25">
      <c r="A49" s="1355" t="s">
        <v>661</v>
      </c>
      <c r="S49"/>
      <c r="T49"/>
      <c r="U49"/>
      <c r="V49"/>
      <c r="W49"/>
      <c r="X49"/>
    </row>
    <row r="50" spans="1:24" ht="14.25">
      <c r="A50" s="2170" t="s">
        <v>662</v>
      </c>
      <c r="S50"/>
      <c r="T50"/>
      <c r="U50"/>
      <c r="V50"/>
      <c r="W50"/>
      <c r="X50"/>
    </row>
    <row r="51" spans="1:24" ht="14.25">
      <c r="A51" s="2227" t="s">
        <v>663</v>
      </c>
      <c r="S51"/>
      <c r="T51"/>
      <c r="U51"/>
      <c r="V51"/>
      <c r="W51"/>
      <c r="X51"/>
    </row>
    <row r="52" spans="1:24" ht="14.25">
      <c r="A52" s="2172"/>
      <c r="S52"/>
      <c r="T52"/>
      <c r="U52"/>
      <c r="V52"/>
      <c r="W52"/>
      <c r="X52"/>
    </row>
    <row r="53" spans="1:24">
      <c r="A53" s="1354" t="s">
        <v>695</v>
      </c>
      <c r="S53"/>
      <c r="T53"/>
      <c r="U53"/>
      <c r="V53"/>
      <c r="W53"/>
      <c r="X53"/>
    </row>
    <row r="54" spans="1:24">
      <c r="A54" s="1354"/>
      <c r="S54"/>
      <c r="T54"/>
      <c r="U54"/>
      <c r="V54"/>
      <c r="W54"/>
      <c r="X54"/>
    </row>
    <row r="55" spans="1:24">
      <c r="A55" s="1354" t="s">
        <v>696</v>
      </c>
      <c r="S55"/>
      <c r="T55"/>
      <c r="U55"/>
      <c r="V55"/>
      <c r="W55"/>
      <c r="X55"/>
    </row>
    <row r="56" spans="1:24">
      <c r="A56" s="1354"/>
    </row>
    <row r="57" spans="1:24">
      <c r="A57" s="1354"/>
      <c r="O57" s="373" t="s">
        <v>697</v>
      </c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5"/>
  <sheetViews>
    <sheetView zoomScale="80" zoomScaleNormal="80" workbookViewId="0">
      <selection activeCell="D344" sqref="D344"/>
    </sheetView>
  </sheetViews>
  <sheetFormatPr defaultRowHeight="12.75"/>
  <cols>
    <col min="1" max="1" width="7.5703125" style="42" customWidth="1"/>
    <col min="2" max="3" width="10.28515625" style="42" customWidth="1"/>
    <col min="4" max="4" width="76.85546875" style="42" customWidth="1"/>
    <col min="5" max="5" width="16.7109375" style="66" customWidth="1"/>
    <col min="6" max="7" width="16.7109375" style="279" customWidth="1"/>
    <col min="8" max="8" width="11.42578125" style="305" customWidth="1"/>
    <col min="9" max="9" width="9.140625" style="42"/>
    <col min="10" max="10" width="24.85546875" style="42" customWidth="1"/>
    <col min="11" max="236" width="9.140625" style="42"/>
    <col min="237" max="237" width="7.5703125" style="42" customWidth="1"/>
    <col min="238" max="239" width="10.28515625" style="42" customWidth="1"/>
    <col min="240" max="240" width="76.85546875" style="42" customWidth="1"/>
    <col min="241" max="263" width="16.7109375" style="42" customWidth="1"/>
    <col min="264" max="264" width="11.42578125" style="42" customWidth="1"/>
    <col min="265" max="265" width="9.140625" style="42"/>
    <col min="266" max="266" width="24.85546875" style="42" customWidth="1"/>
    <col min="267" max="492" width="9.140625" style="42"/>
    <col min="493" max="493" width="7.5703125" style="42" customWidth="1"/>
    <col min="494" max="495" width="10.28515625" style="42" customWidth="1"/>
    <col min="496" max="496" width="76.85546875" style="42" customWidth="1"/>
    <col min="497" max="519" width="16.7109375" style="42" customWidth="1"/>
    <col min="520" max="520" width="11.42578125" style="42" customWidth="1"/>
    <col min="521" max="521" width="9.140625" style="42"/>
    <col min="522" max="522" width="24.85546875" style="42" customWidth="1"/>
    <col min="523" max="748" width="9.140625" style="42"/>
    <col min="749" max="749" width="7.5703125" style="42" customWidth="1"/>
    <col min="750" max="751" width="10.28515625" style="42" customWidth="1"/>
    <col min="752" max="752" width="76.85546875" style="42" customWidth="1"/>
    <col min="753" max="775" width="16.7109375" style="42" customWidth="1"/>
    <col min="776" max="776" width="11.42578125" style="42" customWidth="1"/>
    <col min="777" max="777" width="9.140625" style="42"/>
    <col min="778" max="778" width="24.85546875" style="42" customWidth="1"/>
    <col min="779" max="1004" width="9.140625" style="42"/>
    <col min="1005" max="1005" width="7.5703125" style="42" customWidth="1"/>
    <col min="1006" max="1007" width="10.28515625" style="42" customWidth="1"/>
    <col min="1008" max="1008" width="76.85546875" style="42" customWidth="1"/>
    <col min="1009" max="1031" width="16.7109375" style="42" customWidth="1"/>
    <col min="1032" max="1032" width="11.42578125" style="42" customWidth="1"/>
    <col min="1033" max="1033" width="9.140625" style="42"/>
    <col min="1034" max="1034" width="24.85546875" style="42" customWidth="1"/>
    <col min="1035" max="1260" width="9.140625" style="42"/>
    <col min="1261" max="1261" width="7.5703125" style="42" customWidth="1"/>
    <col min="1262" max="1263" width="10.28515625" style="42" customWidth="1"/>
    <col min="1264" max="1264" width="76.85546875" style="42" customWidth="1"/>
    <col min="1265" max="1287" width="16.7109375" style="42" customWidth="1"/>
    <col min="1288" max="1288" width="11.42578125" style="42" customWidth="1"/>
    <col min="1289" max="1289" width="9.140625" style="42"/>
    <col min="1290" max="1290" width="24.85546875" style="42" customWidth="1"/>
    <col min="1291" max="1516" width="9.140625" style="42"/>
    <col min="1517" max="1517" width="7.5703125" style="42" customWidth="1"/>
    <col min="1518" max="1519" width="10.28515625" style="42" customWidth="1"/>
    <col min="1520" max="1520" width="76.85546875" style="42" customWidth="1"/>
    <col min="1521" max="1543" width="16.7109375" style="42" customWidth="1"/>
    <col min="1544" max="1544" width="11.42578125" style="42" customWidth="1"/>
    <col min="1545" max="1545" width="9.140625" style="42"/>
    <col min="1546" max="1546" width="24.85546875" style="42" customWidth="1"/>
    <col min="1547" max="1772" width="9.140625" style="42"/>
    <col min="1773" max="1773" width="7.5703125" style="42" customWidth="1"/>
    <col min="1774" max="1775" width="10.28515625" style="42" customWidth="1"/>
    <col min="1776" max="1776" width="76.85546875" style="42" customWidth="1"/>
    <col min="1777" max="1799" width="16.7109375" style="42" customWidth="1"/>
    <col min="1800" max="1800" width="11.42578125" style="42" customWidth="1"/>
    <col min="1801" max="1801" width="9.140625" style="42"/>
    <col min="1802" max="1802" width="24.85546875" style="42" customWidth="1"/>
    <col min="1803" max="2028" width="9.140625" style="42"/>
    <col min="2029" max="2029" width="7.5703125" style="42" customWidth="1"/>
    <col min="2030" max="2031" width="10.28515625" style="42" customWidth="1"/>
    <col min="2032" max="2032" width="76.85546875" style="42" customWidth="1"/>
    <col min="2033" max="2055" width="16.7109375" style="42" customWidth="1"/>
    <col min="2056" max="2056" width="11.42578125" style="42" customWidth="1"/>
    <col min="2057" max="2057" width="9.140625" style="42"/>
    <col min="2058" max="2058" width="24.85546875" style="42" customWidth="1"/>
    <col min="2059" max="2284" width="9.140625" style="42"/>
    <col min="2285" max="2285" width="7.5703125" style="42" customWidth="1"/>
    <col min="2286" max="2287" width="10.28515625" style="42" customWidth="1"/>
    <col min="2288" max="2288" width="76.85546875" style="42" customWidth="1"/>
    <col min="2289" max="2311" width="16.7109375" style="42" customWidth="1"/>
    <col min="2312" max="2312" width="11.42578125" style="42" customWidth="1"/>
    <col min="2313" max="2313" width="9.140625" style="42"/>
    <col min="2314" max="2314" width="24.85546875" style="42" customWidth="1"/>
    <col min="2315" max="2540" width="9.140625" style="42"/>
    <col min="2541" max="2541" width="7.5703125" style="42" customWidth="1"/>
    <col min="2542" max="2543" width="10.28515625" style="42" customWidth="1"/>
    <col min="2544" max="2544" width="76.85546875" style="42" customWidth="1"/>
    <col min="2545" max="2567" width="16.7109375" style="42" customWidth="1"/>
    <col min="2568" max="2568" width="11.42578125" style="42" customWidth="1"/>
    <col min="2569" max="2569" width="9.140625" style="42"/>
    <col min="2570" max="2570" width="24.85546875" style="42" customWidth="1"/>
    <col min="2571" max="2796" width="9.140625" style="42"/>
    <col min="2797" max="2797" width="7.5703125" style="42" customWidth="1"/>
    <col min="2798" max="2799" width="10.28515625" style="42" customWidth="1"/>
    <col min="2800" max="2800" width="76.85546875" style="42" customWidth="1"/>
    <col min="2801" max="2823" width="16.7109375" style="42" customWidth="1"/>
    <col min="2824" max="2824" width="11.42578125" style="42" customWidth="1"/>
    <col min="2825" max="2825" width="9.140625" style="42"/>
    <col min="2826" max="2826" width="24.85546875" style="42" customWidth="1"/>
    <col min="2827" max="3052" width="9.140625" style="42"/>
    <col min="3053" max="3053" width="7.5703125" style="42" customWidth="1"/>
    <col min="3054" max="3055" width="10.28515625" style="42" customWidth="1"/>
    <col min="3056" max="3056" width="76.85546875" style="42" customWidth="1"/>
    <col min="3057" max="3079" width="16.7109375" style="42" customWidth="1"/>
    <col min="3080" max="3080" width="11.42578125" style="42" customWidth="1"/>
    <col min="3081" max="3081" width="9.140625" style="42"/>
    <col min="3082" max="3082" width="24.85546875" style="42" customWidth="1"/>
    <col min="3083" max="3308" width="9.140625" style="42"/>
    <col min="3309" max="3309" width="7.5703125" style="42" customWidth="1"/>
    <col min="3310" max="3311" width="10.28515625" style="42" customWidth="1"/>
    <col min="3312" max="3312" width="76.85546875" style="42" customWidth="1"/>
    <col min="3313" max="3335" width="16.7109375" style="42" customWidth="1"/>
    <col min="3336" max="3336" width="11.42578125" style="42" customWidth="1"/>
    <col min="3337" max="3337" width="9.140625" style="42"/>
    <col min="3338" max="3338" width="24.85546875" style="42" customWidth="1"/>
    <col min="3339" max="3564" width="9.140625" style="42"/>
    <col min="3565" max="3565" width="7.5703125" style="42" customWidth="1"/>
    <col min="3566" max="3567" width="10.28515625" style="42" customWidth="1"/>
    <col min="3568" max="3568" width="76.85546875" style="42" customWidth="1"/>
    <col min="3569" max="3591" width="16.7109375" style="42" customWidth="1"/>
    <col min="3592" max="3592" width="11.42578125" style="42" customWidth="1"/>
    <col min="3593" max="3593" width="9.140625" style="42"/>
    <col min="3594" max="3594" width="24.85546875" style="42" customWidth="1"/>
    <col min="3595" max="3820" width="9.140625" style="42"/>
    <col min="3821" max="3821" width="7.5703125" style="42" customWidth="1"/>
    <col min="3822" max="3823" width="10.28515625" style="42" customWidth="1"/>
    <col min="3824" max="3824" width="76.85546875" style="42" customWidth="1"/>
    <col min="3825" max="3847" width="16.7109375" style="42" customWidth="1"/>
    <col min="3848" max="3848" width="11.42578125" style="42" customWidth="1"/>
    <col min="3849" max="3849" width="9.140625" style="42"/>
    <col min="3850" max="3850" width="24.85546875" style="42" customWidth="1"/>
    <col min="3851" max="4076" width="9.140625" style="42"/>
    <col min="4077" max="4077" width="7.5703125" style="42" customWidth="1"/>
    <col min="4078" max="4079" width="10.28515625" style="42" customWidth="1"/>
    <col min="4080" max="4080" width="76.85546875" style="42" customWidth="1"/>
    <col min="4081" max="4103" width="16.7109375" style="42" customWidth="1"/>
    <col min="4104" max="4104" width="11.42578125" style="42" customWidth="1"/>
    <col min="4105" max="4105" width="9.140625" style="42"/>
    <col min="4106" max="4106" width="24.85546875" style="42" customWidth="1"/>
    <col min="4107" max="4332" width="9.140625" style="42"/>
    <col min="4333" max="4333" width="7.5703125" style="42" customWidth="1"/>
    <col min="4334" max="4335" width="10.28515625" style="42" customWidth="1"/>
    <col min="4336" max="4336" width="76.85546875" style="42" customWidth="1"/>
    <col min="4337" max="4359" width="16.7109375" style="42" customWidth="1"/>
    <col min="4360" max="4360" width="11.42578125" style="42" customWidth="1"/>
    <col min="4361" max="4361" width="9.140625" style="42"/>
    <col min="4362" max="4362" width="24.85546875" style="42" customWidth="1"/>
    <col min="4363" max="4588" width="9.140625" style="42"/>
    <col min="4589" max="4589" width="7.5703125" style="42" customWidth="1"/>
    <col min="4590" max="4591" width="10.28515625" style="42" customWidth="1"/>
    <col min="4592" max="4592" width="76.85546875" style="42" customWidth="1"/>
    <col min="4593" max="4615" width="16.7109375" style="42" customWidth="1"/>
    <col min="4616" max="4616" width="11.42578125" style="42" customWidth="1"/>
    <col min="4617" max="4617" width="9.140625" style="42"/>
    <col min="4618" max="4618" width="24.85546875" style="42" customWidth="1"/>
    <col min="4619" max="4844" width="9.140625" style="42"/>
    <col min="4845" max="4845" width="7.5703125" style="42" customWidth="1"/>
    <col min="4846" max="4847" width="10.28515625" style="42" customWidth="1"/>
    <col min="4848" max="4848" width="76.85546875" style="42" customWidth="1"/>
    <col min="4849" max="4871" width="16.7109375" style="42" customWidth="1"/>
    <col min="4872" max="4872" width="11.42578125" style="42" customWidth="1"/>
    <col min="4873" max="4873" width="9.140625" style="42"/>
    <col min="4874" max="4874" width="24.85546875" style="42" customWidth="1"/>
    <col min="4875" max="5100" width="9.140625" style="42"/>
    <col min="5101" max="5101" width="7.5703125" style="42" customWidth="1"/>
    <col min="5102" max="5103" width="10.28515625" style="42" customWidth="1"/>
    <col min="5104" max="5104" width="76.85546875" style="42" customWidth="1"/>
    <col min="5105" max="5127" width="16.7109375" style="42" customWidth="1"/>
    <col min="5128" max="5128" width="11.42578125" style="42" customWidth="1"/>
    <col min="5129" max="5129" width="9.140625" style="42"/>
    <col min="5130" max="5130" width="24.85546875" style="42" customWidth="1"/>
    <col min="5131" max="5356" width="9.140625" style="42"/>
    <col min="5357" max="5357" width="7.5703125" style="42" customWidth="1"/>
    <col min="5358" max="5359" width="10.28515625" style="42" customWidth="1"/>
    <col min="5360" max="5360" width="76.85546875" style="42" customWidth="1"/>
    <col min="5361" max="5383" width="16.7109375" style="42" customWidth="1"/>
    <col min="5384" max="5384" width="11.42578125" style="42" customWidth="1"/>
    <col min="5385" max="5385" width="9.140625" style="42"/>
    <col min="5386" max="5386" width="24.85546875" style="42" customWidth="1"/>
    <col min="5387" max="5612" width="9.140625" style="42"/>
    <col min="5613" max="5613" width="7.5703125" style="42" customWidth="1"/>
    <col min="5614" max="5615" width="10.28515625" style="42" customWidth="1"/>
    <col min="5616" max="5616" width="76.85546875" style="42" customWidth="1"/>
    <col min="5617" max="5639" width="16.7109375" style="42" customWidth="1"/>
    <col min="5640" max="5640" width="11.42578125" style="42" customWidth="1"/>
    <col min="5641" max="5641" width="9.140625" style="42"/>
    <col min="5642" max="5642" width="24.85546875" style="42" customWidth="1"/>
    <col min="5643" max="5868" width="9.140625" style="42"/>
    <col min="5869" max="5869" width="7.5703125" style="42" customWidth="1"/>
    <col min="5870" max="5871" width="10.28515625" style="42" customWidth="1"/>
    <col min="5872" max="5872" width="76.85546875" style="42" customWidth="1"/>
    <col min="5873" max="5895" width="16.7109375" style="42" customWidth="1"/>
    <col min="5896" max="5896" width="11.42578125" style="42" customWidth="1"/>
    <col min="5897" max="5897" width="9.140625" style="42"/>
    <col min="5898" max="5898" width="24.85546875" style="42" customWidth="1"/>
    <col min="5899" max="6124" width="9.140625" style="42"/>
    <col min="6125" max="6125" width="7.5703125" style="42" customWidth="1"/>
    <col min="6126" max="6127" width="10.28515625" style="42" customWidth="1"/>
    <col min="6128" max="6128" width="76.85546875" style="42" customWidth="1"/>
    <col min="6129" max="6151" width="16.7109375" style="42" customWidth="1"/>
    <col min="6152" max="6152" width="11.42578125" style="42" customWidth="1"/>
    <col min="6153" max="6153" width="9.140625" style="42"/>
    <col min="6154" max="6154" width="24.85546875" style="42" customWidth="1"/>
    <col min="6155" max="6380" width="9.140625" style="42"/>
    <col min="6381" max="6381" width="7.5703125" style="42" customWidth="1"/>
    <col min="6382" max="6383" width="10.28515625" style="42" customWidth="1"/>
    <col min="6384" max="6384" width="76.85546875" style="42" customWidth="1"/>
    <col min="6385" max="6407" width="16.7109375" style="42" customWidth="1"/>
    <col min="6408" max="6408" width="11.42578125" style="42" customWidth="1"/>
    <col min="6409" max="6409" width="9.140625" style="42"/>
    <col min="6410" max="6410" width="24.85546875" style="42" customWidth="1"/>
    <col min="6411" max="6636" width="9.140625" style="42"/>
    <col min="6637" max="6637" width="7.5703125" style="42" customWidth="1"/>
    <col min="6638" max="6639" width="10.28515625" style="42" customWidth="1"/>
    <col min="6640" max="6640" width="76.85546875" style="42" customWidth="1"/>
    <col min="6641" max="6663" width="16.7109375" style="42" customWidth="1"/>
    <col min="6664" max="6664" width="11.42578125" style="42" customWidth="1"/>
    <col min="6665" max="6665" width="9.140625" style="42"/>
    <col min="6666" max="6666" width="24.85546875" style="42" customWidth="1"/>
    <col min="6667" max="6892" width="9.140625" style="42"/>
    <col min="6893" max="6893" width="7.5703125" style="42" customWidth="1"/>
    <col min="6894" max="6895" width="10.28515625" style="42" customWidth="1"/>
    <col min="6896" max="6896" width="76.85546875" style="42" customWidth="1"/>
    <col min="6897" max="6919" width="16.7109375" style="42" customWidth="1"/>
    <col min="6920" max="6920" width="11.42578125" style="42" customWidth="1"/>
    <col min="6921" max="6921" width="9.140625" style="42"/>
    <col min="6922" max="6922" width="24.85546875" style="42" customWidth="1"/>
    <col min="6923" max="7148" width="9.140625" style="42"/>
    <col min="7149" max="7149" width="7.5703125" style="42" customWidth="1"/>
    <col min="7150" max="7151" width="10.28515625" style="42" customWidth="1"/>
    <col min="7152" max="7152" width="76.85546875" style="42" customWidth="1"/>
    <col min="7153" max="7175" width="16.7109375" style="42" customWidth="1"/>
    <col min="7176" max="7176" width="11.42578125" style="42" customWidth="1"/>
    <col min="7177" max="7177" width="9.140625" style="42"/>
    <col min="7178" max="7178" width="24.85546875" style="42" customWidth="1"/>
    <col min="7179" max="7404" width="9.140625" style="42"/>
    <col min="7405" max="7405" width="7.5703125" style="42" customWidth="1"/>
    <col min="7406" max="7407" width="10.28515625" style="42" customWidth="1"/>
    <col min="7408" max="7408" width="76.85546875" style="42" customWidth="1"/>
    <col min="7409" max="7431" width="16.7109375" style="42" customWidth="1"/>
    <col min="7432" max="7432" width="11.42578125" style="42" customWidth="1"/>
    <col min="7433" max="7433" width="9.140625" style="42"/>
    <col min="7434" max="7434" width="24.85546875" style="42" customWidth="1"/>
    <col min="7435" max="7660" width="9.140625" style="42"/>
    <col min="7661" max="7661" width="7.5703125" style="42" customWidth="1"/>
    <col min="7662" max="7663" width="10.28515625" style="42" customWidth="1"/>
    <col min="7664" max="7664" width="76.85546875" style="42" customWidth="1"/>
    <col min="7665" max="7687" width="16.7109375" style="42" customWidth="1"/>
    <col min="7688" max="7688" width="11.42578125" style="42" customWidth="1"/>
    <col min="7689" max="7689" width="9.140625" style="42"/>
    <col min="7690" max="7690" width="24.85546875" style="42" customWidth="1"/>
    <col min="7691" max="7916" width="9.140625" style="42"/>
    <col min="7917" max="7917" width="7.5703125" style="42" customWidth="1"/>
    <col min="7918" max="7919" width="10.28515625" style="42" customWidth="1"/>
    <col min="7920" max="7920" width="76.85546875" style="42" customWidth="1"/>
    <col min="7921" max="7943" width="16.7109375" style="42" customWidth="1"/>
    <col min="7944" max="7944" width="11.42578125" style="42" customWidth="1"/>
    <col min="7945" max="7945" width="9.140625" style="42"/>
    <col min="7946" max="7946" width="24.85546875" style="42" customWidth="1"/>
    <col min="7947" max="8172" width="9.140625" style="42"/>
    <col min="8173" max="8173" width="7.5703125" style="42" customWidth="1"/>
    <col min="8174" max="8175" width="10.28515625" style="42" customWidth="1"/>
    <col min="8176" max="8176" width="76.85546875" style="42" customWidth="1"/>
    <col min="8177" max="8199" width="16.7109375" style="42" customWidth="1"/>
    <col min="8200" max="8200" width="11.42578125" style="42" customWidth="1"/>
    <col min="8201" max="8201" width="9.140625" style="42"/>
    <col min="8202" max="8202" width="24.85546875" style="42" customWidth="1"/>
    <col min="8203" max="8428" width="9.140625" style="42"/>
    <col min="8429" max="8429" width="7.5703125" style="42" customWidth="1"/>
    <col min="8430" max="8431" width="10.28515625" style="42" customWidth="1"/>
    <col min="8432" max="8432" width="76.85546875" style="42" customWidth="1"/>
    <col min="8433" max="8455" width="16.7109375" style="42" customWidth="1"/>
    <col min="8456" max="8456" width="11.42578125" style="42" customWidth="1"/>
    <col min="8457" max="8457" width="9.140625" style="42"/>
    <col min="8458" max="8458" width="24.85546875" style="42" customWidth="1"/>
    <col min="8459" max="8684" width="9.140625" style="42"/>
    <col min="8685" max="8685" width="7.5703125" style="42" customWidth="1"/>
    <col min="8686" max="8687" width="10.28515625" style="42" customWidth="1"/>
    <col min="8688" max="8688" width="76.85546875" style="42" customWidth="1"/>
    <col min="8689" max="8711" width="16.7109375" style="42" customWidth="1"/>
    <col min="8712" max="8712" width="11.42578125" style="42" customWidth="1"/>
    <col min="8713" max="8713" width="9.140625" style="42"/>
    <col min="8714" max="8714" width="24.85546875" style="42" customWidth="1"/>
    <col min="8715" max="8940" width="9.140625" style="42"/>
    <col min="8941" max="8941" width="7.5703125" style="42" customWidth="1"/>
    <col min="8942" max="8943" width="10.28515625" style="42" customWidth="1"/>
    <col min="8944" max="8944" width="76.85546875" style="42" customWidth="1"/>
    <col min="8945" max="8967" width="16.7109375" style="42" customWidth="1"/>
    <col min="8968" max="8968" width="11.42578125" style="42" customWidth="1"/>
    <col min="8969" max="8969" width="9.140625" style="42"/>
    <col min="8970" max="8970" width="24.85546875" style="42" customWidth="1"/>
    <col min="8971" max="9196" width="9.140625" style="42"/>
    <col min="9197" max="9197" width="7.5703125" style="42" customWidth="1"/>
    <col min="9198" max="9199" width="10.28515625" style="42" customWidth="1"/>
    <col min="9200" max="9200" width="76.85546875" style="42" customWidth="1"/>
    <col min="9201" max="9223" width="16.7109375" style="42" customWidth="1"/>
    <col min="9224" max="9224" width="11.42578125" style="42" customWidth="1"/>
    <col min="9225" max="9225" width="9.140625" style="42"/>
    <col min="9226" max="9226" width="24.85546875" style="42" customWidth="1"/>
    <col min="9227" max="9452" width="9.140625" style="42"/>
    <col min="9453" max="9453" width="7.5703125" style="42" customWidth="1"/>
    <col min="9454" max="9455" width="10.28515625" style="42" customWidth="1"/>
    <col min="9456" max="9456" width="76.85546875" style="42" customWidth="1"/>
    <col min="9457" max="9479" width="16.7109375" style="42" customWidth="1"/>
    <col min="9480" max="9480" width="11.42578125" style="42" customWidth="1"/>
    <col min="9481" max="9481" width="9.140625" style="42"/>
    <col min="9482" max="9482" width="24.85546875" style="42" customWidth="1"/>
    <col min="9483" max="9708" width="9.140625" style="42"/>
    <col min="9709" max="9709" width="7.5703125" style="42" customWidth="1"/>
    <col min="9710" max="9711" width="10.28515625" style="42" customWidth="1"/>
    <col min="9712" max="9712" width="76.85546875" style="42" customWidth="1"/>
    <col min="9713" max="9735" width="16.7109375" style="42" customWidth="1"/>
    <col min="9736" max="9736" width="11.42578125" style="42" customWidth="1"/>
    <col min="9737" max="9737" width="9.140625" style="42"/>
    <col min="9738" max="9738" width="24.85546875" style="42" customWidth="1"/>
    <col min="9739" max="9964" width="9.140625" style="42"/>
    <col min="9965" max="9965" width="7.5703125" style="42" customWidth="1"/>
    <col min="9966" max="9967" width="10.28515625" style="42" customWidth="1"/>
    <col min="9968" max="9968" width="76.85546875" style="42" customWidth="1"/>
    <col min="9969" max="9991" width="16.7109375" style="42" customWidth="1"/>
    <col min="9992" max="9992" width="11.42578125" style="42" customWidth="1"/>
    <col min="9993" max="9993" width="9.140625" style="42"/>
    <col min="9994" max="9994" width="24.85546875" style="42" customWidth="1"/>
    <col min="9995" max="10220" width="9.140625" style="42"/>
    <col min="10221" max="10221" width="7.5703125" style="42" customWidth="1"/>
    <col min="10222" max="10223" width="10.28515625" style="42" customWidth="1"/>
    <col min="10224" max="10224" width="76.85546875" style="42" customWidth="1"/>
    <col min="10225" max="10247" width="16.7109375" style="42" customWidth="1"/>
    <col min="10248" max="10248" width="11.42578125" style="42" customWidth="1"/>
    <col min="10249" max="10249" width="9.140625" style="42"/>
    <col min="10250" max="10250" width="24.85546875" style="42" customWidth="1"/>
    <col min="10251" max="10476" width="9.140625" style="42"/>
    <col min="10477" max="10477" width="7.5703125" style="42" customWidth="1"/>
    <col min="10478" max="10479" width="10.28515625" style="42" customWidth="1"/>
    <col min="10480" max="10480" width="76.85546875" style="42" customWidth="1"/>
    <col min="10481" max="10503" width="16.7109375" style="42" customWidth="1"/>
    <col min="10504" max="10504" width="11.42578125" style="42" customWidth="1"/>
    <col min="10505" max="10505" width="9.140625" style="42"/>
    <col min="10506" max="10506" width="24.85546875" style="42" customWidth="1"/>
    <col min="10507" max="10732" width="9.140625" style="42"/>
    <col min="10733" max="10733" width="7.5703125" style="42" customWidth="1"/>
    <col min="10734" max="10735" width="10.28515625" style="42" customWidth="1"/>
    <col min="10736" max="10736" width="76.85546875" style="42" customWidth="1"/>
    <col min="10737" max="10759" width="16.7109375" style="42" customWidth="1"/>
    <col min="10760" max="10760" width="11.42578125" style="42" customWidth="1"/>
    <col min="10761" max="10761" width="9.140625" style="42"/>
    <col min="10762" max="10762" width="24.85546875" style="42" customWidth="1"/>
    <col min="10763" max="10988" width="9.140625" style="42"/>
    <col min="10989" max="10989" width="7.5703125" style="42" customWidth="1"/>
    <col min="10990" max="10991" width="10.28515625" style="42" customWidth="1"/>
    <col min="10992" max="10992" width="76.85546875" style="42" customWidth="1"/>
    <col min="10993" max="11015" width="16.7109375" style="42" customWidth="1"/>
    <col min="11016" max="11016" width="11.42578125" style="42" customWidth="1"/>
    <col min="11017" max="11017" width="9.140625" style="42"/>
    <col min="11018" max="11018" width="24.85546875" style="42" customWidth="1"/>
    <col min="11019" max="11244" width="9.140625" style="42"/>
    <col min="11245" max="11245" width="7.5703125" style="42" customWidth="1"/>
    <col min="11246" max="11247" width="10.28515625" style="42" customWidth="1"/>
    <col min="11248" max="11248" width="76.85546875" style="42" customWidth="1"/>
    <col min="11249" max="11271" width="16.7109375" style="42" customWidth="1"/>
    <col min="11272" max="11272" width="11.42578125" style="42" customWidth="1"/>
    <col min="11273" max="11273" width="9.140625" style="42"/>
    <col min="11274" max="11274" width="24.85546875" style="42" customWidth="1"/>
    <col min="11275" max="11500" width="9.140625" style="42"/>
    <col min="11501" max="11501" width="7.5703125" style="42" customWidth="1"/>
    <col min="11502" max="11503" width="10.28515625" style="42" customWidth="1"/>
    <col min="11504" max="11504" width="76.85546875" style="42" customWidth="1"/>
    <col min="11505" max="11527" width="16.7109375" style="42" customWidth="1"/>
    <col min="11528" max="11528" width="11.42578125" style="42" customWidth="1"/>
    <col min="11529" max="11529" width="9.140625" style="42"/>
    <col min="11530" max="11530" width="24.85546875" style="42" customWidth="1"/>
    <col min="11531" max="11756" width="9.140625" style="42"/>
    <col min="11757" max="11757" width="7.5703125" style="42" customWidth="1"/>
    <col min="11758" max="11759" width="10.28515625" style="42" customWidth="1"/>
    <col min="11760" max="11760" width="76.85546875" style="42" customWidth="1"/>
    <col min="11761" max="11783" width="16.7109375" style="42" customWidth="1"/>
    <col min="11784" max="11784" width="11.42578125" style="42" customWidth="1"/>
    <col min="11785" max="11785" width="9.140625" style="42"/>
    <col min="11786" max="11786" width="24.85546875" style="42" customWidth="1"/>
    <col min="11787" max="12012" width="9.140625" style="42"/>
    <col min="12013" max="12013" width="7.5703125" style="42" customWidth="1"/>
    <col min="12014" max="12015" width="10.28515625" style="42" customWidth="1"/>
    <col min="12016" max="12016" width="76.85546875" style="42" customWidth="1"/>
    <col min="12017" max="12039" width="16.7109375" style="42" customWidth="1"/>
    <col min="12040" max="12040" width="11.42578125" style="42" customWidth="1"/>
    <col min="12041" max="12041" width="9.140625" style="42"/>
    <col min="12042" max="12042" width="24.85546875" style="42" customWidth="1"/>
    <col min="12043" max="12268" width="9.140625" style="42"/>
    <col min="12269" max="12269" width="7.5703125" style="42" customWidth="1"/>
    <col min="12270" max="12271" width="10.28515625" style="42" customWidth="1"/>
    <col min="12272" max="12272" width="76.85546875" style="42" customWidth="1"/>
    <col min="12273" max="12295" width="16.7109375" style="42" customWidth="1"/>
    <col min="12296" max="12296" width="11.42578125" style="42" customWidth="1"/>
    <col min="12297" max="12297" width="9.140625" style="42"/>
    <col min="12298" max="12298" width="24.85546875" style="42" customWidth="1"/>
    <col min="12299" max="12524" width="9.140625" style="42"/>
    <col min="12525" max="12525" width="7.5703125" style="42" customWidth="1"/>
    <col min="12526" max="12527" width="10.28515625" style="42" customWidth="1"/>
    <col min="12528" max="12528" width="76.85546875" style="42" customWidth="1"/>
    <col min="12529" max="12551" width="16.7109375" style="42" customWidth="1"/>
    <col min="12552" max="12552" width="11.42578125" style="42" customWidth="1"/>
    <col min="12553" max="12553" width="9.140625" style="42"/>
    <col min="12554" max="12554" width="24.85546875" style="42" customWidth="1"/>
    <col min="12555" max="12780" width="9.140625" style="42"/>
    <col min="12781" max="12781" width="7.5703125" style="42" customWidth="1"/>
    <col min="12782" max="12783" width="10.28515625" style="42" customWidth="1"/>
    <col min="12784" max="12784" width="76.85546875" style="42" customWidth="1"/>
    <col min="12785" max="12807" width="16.7109375" style="42" customWidth="1"/>
    <col min="12808" max="12808" width="11.42578125" style="42" customWidth="1"/>
    <col min="12809" max="12809" width="9.140625" style="42"/>
    <col min="12810" max="12810" width="24.85546875" style="42" customWidth="1"/>
    <col min="12811" max="13036" width="9.140625" style="42"/>
    <col min="13037" max="13037" width="7.5703125" style="42" customWidth="1"/>
    <col min="13038" max="13039" width="10.28515625" style="42" customWidth="1"/>
    <col min="13040" max="13040" width="76.85546875" style="42" customWidth="1"/>
    <col min="13041" max="13063" width="16.7109375" style="42" customWidth="1"/>
    <col min="13064" max="13064" width="11.42578125" style="42" customWidth="1"/>
    <col min="13065" max="13065" width="9.140625" style="42"/>
    <col min="13066" max="13066" width="24.85546875" style="42" customWidth="1"/>
    <col min="13067" max="13292" width="9.140625" style="42"/>
    <col min="13293" max="13293" width="7.5703125" style="42" customWidth="1"/>
    <col min="13294" max="13295" width="10.28515625" style="42" customWidth="1"/>
    <col min="13296" max="13296" width="76.85546875" style="42" customWidth="1"/>
    <col min="13297" max="13319" width="16.7109375" style="42" customWidth="1"/>
    <col min="13320" max="13320" width="11.42578125" style="42" customWidth="1"/>
    <col min="13321" max="13321" width="9.140625" style="42"/>
    <col min="13322" max="13322" width="24.85546875" style="42" customWidth="1"/>
    <col min="13323" max="13548" width="9.140625" style="42"/>
    <col min="13549" max="13549" width="7.5703125" style="42" customWidth="1"/>
    <col min="13550" max="13551" width="10.28515625" style="42" customWidth="1"/>
    <col min="13552" max="13552" width="76.85546875" style="42" customWidth="1"/>
    <col min="13553" max="13575" width="16.7109375" style="42" customWidth="1"/>
    <col min="13576" max="13576" width="11.42578125" style="42" customWidth="1"/>
    <col min="13577" max="13577" width="9.140625" style="42"/>
    <col min="13578" max="13578" width="24.85546875" style="42" customWidth="1"/>
    <col min="13579" max="13804" width="9.140625" style="42"/>
    <col min="13805" max="13805" width="7.5703125" style="42" customWidth="1"/>
    <col min="13806" max="13807" width="10.28515625" style="42" customWidth="1"/>
    <col min="13808" max="13808" width="76.85546875" style="42" customWidth="1"/>
    <col min="13809" max="13831" width="16.7109375" style="42" customWidth="1"/>
    <col min="13832" max="13832" width="11.42578125" style="42" customWidth="1"/>
    <col min="13833" max="13833" width="9.140625" style="42"/>
    <col min="13834" max="13834" width="24.85546875" style="42" customWidth="1"/>
    <col min="13835" max="14060" width="9.140625" style="42"/>
    <col min="14061" max="14061" width="7.5703125" style="42" customWidth="1"/>
    <col min="14062" max="14063" width="10.28515625" style="42" customWidth="1"/>
    <col min="14064" max="14064" width="76.85546875" style="42" customWidth="1"/>
    <col min="14065" max="14087" width="16.7109375" style="42" customWidth="1"/>
    <col min="14088" max="14088" width="11.42578125" style="42" customWidth="1"/>
    <col min="14089" max="14089" width="9.140625" style="42"/>
    <col min="14090" max="14090" width="24.85546875" style="42" customWidth="1"/>
    <col min="14091" max="14316" width="9.140625" style="42"/>
    <col min="14317" max="14317" width="7.5703125" style="42" customWidth="1"/>
    <col min="14318" max="14319" width="10.28515625" style="42" customWidth="1"/>
    <col min="14320" max="14320" width="76.85546875" style="42" customWidth="1"/>
    <col min="14321" max="14343" width="16.7109375" style="42" customWidth="1"/>
    <col min="14344" max="14344" width="11.42578125" style="42" customWidth="1"/>
    <col min="14345" max="14345" width="9.140625" style="42"/>
    <col min="14346" max="14346" width="24.85546875" style="42" customWidth="1"/>
    <col min="14347" max="14572" width="9.140625" style="42"/>
    <col min="14573" max="14573" width="7.5703125" style="42" customWidth="1"/>
    <col min="14574" max="14575" width="10.28515625" style="42" customWidth="1"/>
    <col min="14576" max="14576" width="76.85546875" style="42" customWidth="1"/>
    <col min="14577" max="14599" width="16.7109375" style="42" customWidth="1"/>
    <col min="14600" max="14600" width="11.42578125" style="42" customWidth="1"/>
    <col min="14601" max="14601" width="9.140625" style="42"/>
    <col min="14602" max="14602" width="24.85546875" style="42" customWidth="1"/>
    <col min="14603" max="14828" width="9.140625" style="42"/>
    <col min="14829" max="14829" width="7.5703125" style="42" customWidth="1"/>
    <col min="14830" max="14831" width="10.28515625" style="42" customWidth="1"/>
    <col min="14832" max="14832" width="76.85546875" style="42" customWidth="1"/>
    <col min="14833" max="14855" width="16.7109375" style="42" customWidth="1"/>
    <col min="14856" max="14856" width="11.42578125" style="42" customWidth="1"/>
    <col min="14857" max="14857" width="9.140625" style="42"/>
    <col min="14858" max="14858" width="24.85546875" style="42" customWidth="1"/>
    <col min="14859" max="15084" width="9.140625" style="42"/>
    <col min="15085" max="15085" width="7.5703125" style="42" customWidth="1"/>
    <col min="15086" max="15087" width="10.28515625" style="42" customWidth="1"/>
    <col min="15088" max="15088" width="76.85546875" style="42" customWidth="1"/>
    <col min="15089" max="15111" width="16.7109375" style="42" customWidth="1"/>
    <col min="15112" max="15112" width="11.42578125" style="42" customWidth="1"/>
    <col min="15113" max="15113" width="9.140625" style="42"/>
    <col min="15114" max="15114" width="24.85546875" style="42" customWidth="1"/>
    <col min="15115" max="15340" width="9.140625" style="42"/>
    <col min="15341" max="15341" width="7.5703125" style="42" customWidth="1"/>
    <col min="15342" max="15343" width="10.28515625" style="42" customWidth="1"/>
    <col min="15344" max="15344" width="76.85546875" style="42" customWidth="1"/>
    <col min="15345" max="15367" width="16.7109375" style="42" customWidth="1"/>
    <col min="15368" max="15368" width="11.42578125" style="42" customWidth="1"/>
    <col min="15369" max="15369" width="9.140625" style="42"/>
    <col min="15370" max="15370" width="24.85546875" style="42" customWidth="1"/>
    <col min="15371" max="15596" width="9.140625" style="42"/>
    <col min="15597" max="15597" width="7.5703125" style="42" customWidth="1"/>
    <col min="15598" max="15599" width="10.28515625" style="42" customWidth="1"/>
    <col min="15600" max="15600" width="76.85546875" style="42" customWidth="1"/>
    <col min="15601" max="15623" width="16.7109375" style="42" customWidth="1"/>
    <col min="15624" max="15624" width="11.42578125" style="42" customWidth="1"/>
    <col min="15625" max="15625" width="9.140625" style="42"/>
    <col min="15626" max="15626" width="24.85546875" style="42" customWidth="1"/>
    <col min="15627" max="15852" width="9.140625" style="42"/>
    <col min="15853" max="15853" width="7.5703125" style="42" customWidth="1"/>
    <col min="15854" max="15855" width="10.28515625" style="42" customWidth="1"/>
    <col min="15856" max="15856" width="76.85546875" style="42" customWidth="1"/>
    <col min="15857" max="15879" width="16.7109375" style="42" customWidth="1"/>
    <col min="15880" max="15880" width="11.42578125" style="42" customWidth="1"/>
    <col min="15881" max="15881" width="9.140625" style="42"/>
    <col min="15882" max="15882" width="24.85546875" style="42" customWidth="1"/>
    <col min="15883" max="16108" width="9.140625" style="42"/>
    <col min="16109" max="16109" width="7.5703125" style="42" customWidth="1"/>
    <col min="16110" max="16111" width="10.28515625" style="42" customWidth="1"/>
    <col min="16112" max="16112" width="76.85546875" style="42" customWidth="1"/>
    <col min="16113" max="16135" width="16.7109375" style="42" customWidth="1"/>
    <col min="16136" max="16136" width="11.42578125" style="42" customWidth="1"/>
    <col min="16137" max="16137" width="9.140625" style="42"/>
    <col min="16138" max="16138" width="24.85546875" style="42" customWidth="1"/>
    <col min="16139" max="16384" width="9.140625" style="42"/>
  </cols>
  <sheetData>
    <row r="1" spans="1:10" ht="21.75" customHeight="1">
      <c r="A1" s="914" t="s">
        <v>25</v>
      </c>
      <c r="B1" s="911"/>
      <c r="C1" s="911"/>
      <c r="D1" s="40"/>
      <c r="E1" s="41"/>
      <c r="F1" s="248"/>
      <c r="G1" s="249"/>
      <c r="H1" s="280"/>
    </row>
    <row r="2" spans="1:10" ht="6.75" customHeight="1">
      <c r="A2" s="43"/>
      <c r="B2" s="44"/>
      <c r="C2" s="43"/>
      <c r="D2" s="45"/>
      <c r="E2" s="41"/>
      <c r="F2" s="248"/>
      <c r="G2" s="248"/>
      <c r="H2" s="281"/>
    </row>
    <row r="3" spans="1:10" s="44" customFormat="1" ht="24" customHeight="1">
      <c r="A3" s="915" t="s">
        <v>26</v>
      </c>
      <c r="B3" s="915"/>
      <c r="C3" s="915"/>
      <c r="D3" s="911"/>
      <c r="E3" s="911"/>
      <c r="F3" s="250"/>
      <c r="G3" s="250"/>
      <c r="H3" s="282"/>
    </row>
    <row r="4" spans="1:10" s="44" customFormat="1" ht="15" hidden="1" customHeight="1">
      <c r="A4" s="46"/>
      <c r="B4" s="46"/>
      <c r="C4" s="46"/>
      <c r="D4" s="46"/>
      <c r="E4" s="47"/>
      <c r="F4" s="251"/>
      <c r="G4" s="252"/>
      <c r="H4" s="283"/>
    </row>
    <row r="5" spans="1:10" ht="17.25" customHeight="1" thickBot="1">
      <c r="A5" s="48"/>
      <c r="B5" s="48"/>
      <c r="C5" s="48"/>
      <c r="D5" s="48"/>
      <c r="E5" s="49"/>
      <c r="F5" s="253"/>
      <c r="G5" s="254" t="s">
        <v>4</v>
      </c>
      <c r="H5" s="284"/>
    </row>
    <row r="6" spans="1:10" ht="15.75">
      <c r="A6" s="50" t="s">
        <v>27</v>
      </c>
      <c r="B6" s="50" t="s">
        <v>28</v>
      </c>
      <c r="C6" s="50" t="s">
        <v>29</v>
      </c>
      <c r="D6" s="51" t="s">
        <v>30</v>
      </c>
      <c r="E6" s="52" t="s">
        <v>31</v>
      </c>
      <c r="F6" s="226" t="s">
        <v>31</v>
      </c>
      <c r="G6" s="226" t="s">
        <v>8</v>
      </c>
      <c r="H6" s="285" t="s">
        <v>32</v>
      </c>
    </row>
    <row r="7" spans="1:10" ht="15.75" customHeight="1" thickBot="1">
      <c r="A7" s="53"/>
      <c r="B7" s="53"/>
      <c r="C7" s="53"/>
      <c r="D7" s="54"/>
      <c r="E7" s="55" t="s">
        <v>33</v>
      </c>
      <c r="F7" s="255" t="s">
        <v>34</v>
      </c>
      <c r="G7" s="228" t="s">
        <v>35</v>
      </c>
      <c r="H7" s="286" t="s">
        <v>11</v>
      </c>
    </row>
    <row r="8" spans="1:10" ht="15.75" customHeight="1" thickTop="1">
      <c r="A8" s="56">
        <v>20</v>
      </c>
      <c r="B8" s="57"/>
      <c r="C8" s="57"/>
      <c r="D8" s="58" t="s">
        <v>36</v>
      </c>
      <c r="E8" s="59"/>
      <c r="F8" s="232"/>
      <c r="G8" s="232"/>
      <c r="H8" s="287"/>
    </row>
    <row r="9" spans="1:10" ht="9.75" customHeight="1">
      <c r="A9" s="56"/>
      <c r="B9" s="57"/>
      <c r="C9" s="57"/>
      <c r="D9" s="58"/>
      <c r="E9" s="59"/>
      <c r="F9" s="232"/>
      <c r="G9" s="232"/>
      <c r="H9" s="287"/>
    </row>
    <row r="10" spans="1:10" ht="15.75" hidden="1" customHeight="1">
      <c r="A10" s="56"/>
      <c r="B10" s="57"/>
      <c r="C10" s="60">
        <v>2420</v>
      </c>
      <c r="D10" s="61" t="s">
        <v>37</v>
      </c>
      <c r="E10" s="62"/>
      <c r="F10" s="231"/>
      <c r="G10" s="231"/>
      <c r="H10" s="288" t="e">
        <f>(#REF!/F10)*100</f>
        <v>#REF!</v>
      </c>
    </row>
    <row r="11" spans="1:10" ht="15.75" hidden="1" customHeight="1">
      <c r="A11" s="63"/>
      <c r="B11" s="57"/>
      <c r="C11" s="60">
        <v>4113</v>
      </c>
      <c r="D11" s="61" t="s">
        <v>38</v>
      </c>
      <c r="E11" s="62"/>
      <c r="F11" s="231"/>
      <c r="G11" s="231">
        <v>0</v>
      </c>
      <c r="H11" s="288" t="e">
        <f>(#REF!/F11)*100</f>
        <v>#REF!</v>
      </c>
    </row>
    <row r="12" spans="1:10" ht="15.75" hidden="1" customHeight="1">
      <c r="A12" s="63"/>
      <c r="B12" s="57"/>
      <c r="C12" s="60">
        <v>4113</v>
      </c>
      <c r="D12" s="61" t="s">
        <v>38</v>
      </c>
      <c r="E12" s="62"/>
      <c r="F12" s="231"/>
      <c r="G12" s="231">
        <v>0</v>
      </c>
      <c r="H12" s="288" t="e">
        <f>(#REF!/F12)*100</f>
        <v>#REF!</v>
      </c>
    </row>
    <row r="13" spans="1:10" ht="15.75" hidden="1" customHeight="1">
      <c r="A13" s="63"/>
      <c r="B13" s="57"/>
      <c r="C13" s="60">
        <v>4116</v>
      </c>
      <c r="D13" s="61" t="s">
        <v>39</v>
      </c>
      <c r="E13" s="62"/>
      <c r="F13" s="231"/>
      <c r="G13" s="231">
        <v>0</v>
      </c>
      <c r="H13" s="288" t="e">
        <f>(#REF!/F13)*100</f>
        <v>#REF!</v>
      </c>
    </row>
    <row r="14" spans="1:10" ht="15.75" hidden="1">
      <c r="A14" s="63"/>
      <c r="B14" s="57"/>
      <c r="C14" s="64">
        <v>4116</v>
      </c>
      <c r="D14" s="65" t="s">
        <v>40</v>
      </c>
      <c r="E14" s="62"/>
      <c r="F14" s="231"/>
      <c r="G14" s="231">
        <v>0</v>
      </c>
      <c r="H14" s="288" t="e">
        <f>(#REF!/F14)*100</f>
        <v>#REF!</v>
      </c>
      <c r="J14" s="66"/>
    </row>
    <row r="15" spans="1:10" ht="15.75" hidden="1" customHeight="1">
      <c r="A15" s="63"/>
      <c r="B15" s="57"/>
      <c r="C15" s="60">
        <v>4116</v>
      </c>
      <c r="D15" s="61" t="s">
        <v>38</v>
      </c>
      <c r="E15" s="62"/>
      <c r="F15" s="231"/>
      <c r="G15" s="231">
        <v>0</v>
      </c>
      <c r="H15" s="288" t="e">
        <f>(#REF!/F15)*100</f>
        <v>#REF!</v>
      </c>
    </row>
    <row r="16" spans="1:10" ht="15.75" hidden="1" customHeight="1">
      <c r="A16" s="63"/>
      <c r="B16" s="57"/>
      <c r="C16" s="60">
        <v>4116</v>
      </c>
      <c r="D16" s="61" t="s">
        <v>38</v>
      </c>
      <c r="E16" s="62"/>
      <c r="F16" s="231"/>
      <c r="G16" s="231">
        <v>0</v>
      </c>
      <c r="H16" s="288" t="e">
        <f>(#REF!/F16)*100</f>
        <v>#REF!</v>
      </c>
    </row>
    <row r="17" spans="1:10" ht="15.75" hidden="1" customHeight="1">
      <c r="A17" s="63"/>
      <c r="B17" s="57"/>
      <c r="C17" s="60">
        <v>4116</v>
      </c>
      <c r="D17" s="67" t="s">
        <v>41</v>
      </c>
      <c r="E17" s="59"/>
      <c r="F17" s="232"/>
      <c r="G17" s="231">
        <v>0</v>
      </c>
      <c r="H17" s="288" t="e">
        <f>(#REF!/F17)*100</f>
        <v>#REF!</v>
      </c>
    </row>
    <row r="18" spans="1:10" ht="15" hidden="1">
      <c r="A18" s="68"/>
      <c r="B18" s="69"/>
      <c r="C18" s="70">
        <v>4116</v>
      </c>
      <c r="D18" s="67" t="s">
        <v>41</v>
      </c>
      <c r="E18" s="62"/>
      <c r="F18" s="231"/>
      <c r="G18" s="231">
        <v>0</v>
      </c>
      <c r="H18" s="288" t="e">
        <f>(#REF!/F18)*100</f>
        <v>#REF!</v>
      </c>
    </row>
    <row r="19" spans="1:10" ht="15.75">
      <c r="A19" s="63">
        <v>221</v>
      </c>
      <c r="B19" s="57"/>
      <c r="C19" s="60">
        <v>4122</v>
      </c>
      <c r="D19" s="71" t="s">
        <v>42</v>
      </c>
      <c r="E19" s="62">
        <v>0</v>
      </c>
      <c r="F19" s="231">
        <v>0</v>
      </c>
      <c r="G19" s="231">
        <v>70</v>
      </c>
      <c r="H19" s="288" t="e">
        <f>(G19/F19)*100</f>
        <v>#DIV/0!</v>
      </c>
    </row>
    <row r="20" spans="1:10" ht="15" hidden="1">
      <c r="A20" s="68"/>
      <c r="B20" s="69"/>
      <c r="C20" s="70">
        <v>4116</v>
      </c>
      <c r="D20" s="72" t="s">
        <v>43</v>
      </c>
      <c r="E20" s="62"/>
      <c r="F20" s="231"/>
      <c r="G20" s="231">
        <v>0</v>
      </c>
      <c r="H20" s="288" t="e">
        <f>(#REF!/F20)*100</f>
        <v>#REF!</v>
      </c>
    </row>
    <row r="21" spans="1:10" ht="15.75" hidden="1" customHeight="1">
      <c r="A21" s="63"/>
      <c r="B21" s="57"/>
      <c r="C21" s="60">
        <v>4122</v>
      </c>
      <c r="D21" s="67" t="s">
        <v>44</v>
      </c>
      <c r="E21" s="59"/>
      <c r="F21" s="232"/>
      <c r="G21" s="231">
        <v>0</v>
      </c>
      <c r="H21" s="288" t="e">
        <f>(#REF!/F21)*100</f>
        <v>#REF!</v>
      </c>
      <c r="J21" s="66"/>
    </row>
    <row r="22" spans="1:10" ht="15.75" hidden="1">
      <c r="A22" s="63"/>
      <c r="B22" s="57"/>
      <c r="C22" s="60">
        <v>4152</v>
      </c>
      <c r="D22" s="71" t="s">
        <v>45</v>
      </c>
      <c r="E22" s="62"/>
      <c r="F22" s="231"/>
      <c r="G22" s="231">
        <v>0</v>
      </c>
      <c r="H22" s="288" t="e">
        <f>(#REF!/F22)*100</f>
        <v>#REF!</v>
      </c>
    </row>
    <row r="23" spans="1:10" ht="15.75" hidden="1" customHeight="1">
      <c r="A23" s="63"/>
      <c r="B23" s="57"/>
      <c r="C23" s="60">
        <v>4213</v>
      </c>
      <c r="D23" s="67" t="s">
        <v>46</v>
      </c>
      <c r="E23" s="59"/>
      <c r="F23" s="232"/>
      <c r="G23" s="231">
        <v>0</v>
      </c>
      <c r="H23" s="288" t="e">
        <f>(#REF!/F23)*100</f>
        <v>#REF!</v>
      </c>
      <c r="J23" s="66"/>
    </row>
    <row r="24" spans="1:10" ht="15.75" hidden="1" customHeight="1">
      <c r="A24" s="63"/>
      <c r="B24" s="57"/>
      <c r="C24" s="60">
        <v>4213</v>
      </c>
      <c r="D24" s="67" t="s">
        <v>46</v>
      </c>
      <c r="E24" s="59"/>
      <c r="F24" s="232"/>
      <c r="G24" s="231">
        <v>0</v>
      </c>
      <c r="H24" s="288" t="e">
        <f>(#REF!/F24)*100</f>
        <v>#REF!</v>
      </c>
      <c r="J24" s="66"/>
    </row>
    <row r="25" spans="1:10" ht="15.75" hidden="1" customHeight="1">
      <c r="A25" s="63"/>
      <c r="B25" s="57"/>
      <c r="C25" s="60">
        <v>4213</v>
      </c>
      <c r="D25" s="67" t="s">
        <v>47</v>
      </c>
      <c r="E25" s="59"/>
      <c r="F25" s="232"/>
      <c r="G25" s="231">
        <v>0</v>
      </c>
      <c r="H25" s="288" t="e">
        <f>(#REF!/F25)*100</f>
        <v>#REF!</v>
      </c>
      <c r="I25" s="66"/>
    </row>
    <row r="26" spans="1:10" ht="15.75" hidden="1" customHeight="1">
      <c r="A26" s="63"/>
      <c r="B26" s="57"/>
      <c r="C26" s="60">
        <v>4213</v>
      </c>
      <c r="D26" s="67" t="s">
        <v>46</v>
      </c>
      <c r="E26" s="59"/>
      <c r="F26" s="232"/>
      <c r="G26" s="231">
        <v>0</v>
      </c>
      <c r="H26" s="288" t="e">
        <f>(#REF!/F26)*100</f>
        <v>#REF!</v>
      </c>
      <c r="I26" s="66"/>
    </row>
    <row r="27" spans="1:10" ht="15.75" hidden="1" customHeight="1">
      <c r="A27" s="63"/>
      <c r="B27" s="57"/>
      <c r="C27" s="60">
        <v>4213</v>
      </c>
      <c r="D27" s="67" t="s">
        <v>46</v>
      </c>
      <c r="E27" s="59"/>
      <c r="F27" s="232"/>
      <c r="G27" s="231">
        <v>0</v>
      </c>
      <c r="H27" s="288" t="e">
        <f>(#REF!/F27)*100</f>
        <v>#REF!</v>
      </c>
      <c r="I27" s="66"/>
    </row>
    <row r="28" spans="1:10" ht="15.75" hidden="1" customHeight="1">
      <c r="A28" s="63"/>
      <c r="B28" s="57"/>
      <c r="C28" s="60">
        <v>4213</v>
      </c>
      <c r="D28" s="67" t="s">
        <v>47</v>
      </c>
      <c r="E28" s="59"/>
      <c r="F28" s="232"/>
      <c r="G28" s="231">
        <v>0</v>
      </c>
      <c r="H28" s="288" t="e">
        <f>(#REF!/F28)*100</f>
        <v>#REF!</v>
      </c>
    </row>
    <row r="29" spans="1:10" ht="15" hidden="1" customHeight="1">
      <c r="A29" s="70"/>
      <c r="B29" s="65"/>
      <c r="C29" s="65">
        <v>4213</v>
      </c>
      <c r="D29" s="65" t="s">
        <v>47</v>
      </c>
      <c r="E29" s="62"/>
      <c r="F29" s="231"/>
      <c r="G29" s="231">
        <v>0</v>
      </c>
      <c r="H29" s="288" t="e">
        <f>(#REF!/F29)*100</f>
        <v>#REF!</v>
      </c>
    </row>
    <row r="30" spans="1:10" ht="15" hidden="1" customHeight="1">
      <c r="A30" s="73"/>
      <c r="B30" s="71"/>
      <c r="C30" s="65">
        <v>4213</v>
      </c>
      <c r="D30" s="65" t="s">
        <v>47</v>
      </c>
      <c r="E30" s="59"/>
      <c r="F30" s="232"/>
      <c r="G30" s="231">
        <v>0</v>
      </c>
      <c r="H30" s="288" t="e">
        <f>(#REF!/F30)*100</f>
        <v>#REF!</v>
      </c>
    </row>
    <row r="31" spans="1:10" ht="15.75" hidden="1" customHeight="1">
      <c r="A31" s="63"/>
      <c r="B31" s="57"/>
      <c r="C31" s="60">
        <v>4213</v>
      </c>
      <c r="D31" s="67" t="s">
        <v>47</v>
      </c>
      <c r="E31" s="59"/>
      <c r="F31" s="232"/>
      <c r="G31" s="231">
        <v>0</v>
      </c>
      <c r="H31" s="288" t="e">
        <f>(#REF!/F31)*100</f>
        <v>#REF!</v>
      </c>
    </row>
    <row r="32" spans="1:10" ht="15.75" hidden="1" customHeight="1">
      <c r="A32" s="63"/>
      <c r="B32" s="57"/>
      <c r="C32" s="60">
        <v>4213</v>
      </c>
      <c r="D32" s="67" t="s">
        <v>47</v>
      </c>
      <c r="E32" s="59"/>
      <c r="F32" s="232"/>
      <c r="G32" s="231">
        <v>0</v>
      </c>
      <c r="H32" s="288" t="e">
        <f>(#REF!/F32)*100</f>
        <v>#REF!</v>
      </c>
    </row>
    <row r="33" spans="1:10" ht="15.75" hidden="1" customHeight="1">
      <c r="A33" s="63"/>
      <c r="B33" s="57"/>
      <c r="C33" s="60">
        <v>4216</v>
      </c>
      <c r="D33" s="67" t="s">
        <v>48</v>
      </c>
      <c r="E33" s="59"/>
      <c r="F33" s="232"/>
      <c r="G33" s="231">
        <v>0</v>
      </c>
      <c r="H33" s="288" t="e">
        <f>(#REF!/F33)*100</f>
        <v>#REF!</v>
      </c>
      <c r="J33" s="66"/>
    </row>
    <row r="34" spans="1:10" ht="15.75" hidden="1" customHeight="1">
      <c r="A34" s="63"/>
      <c r="B34" s="57"/>
      <c r="C34" s="60">
        <v>4216</v>
      </c>
      <c r="D34" s="67" t="s">
        <v>48</v>
      </c>
      <c r="E34" s="59"/>
      <c r="F34" s="232"/>
      <c r="G34" s="231">
        <v>0</v>
      </c>
      <c r="H34" s="288" t="e">
        <f>(#REF!/F34)*100</f>
        <v>#REF!</v>
      </c>
      <c r="J34" s="66"/>
    </row>
    <row r="35" spans="1:10" ht="15.75" hidden="1" customHeight="1">
      <c r="A35" s="63"/>
      <c r="B35" s="57"/>
      <c r="C35" s="60">
        <v>4216</v>
      </c>
      <c r="D35" s="67" t="s">
        <v>48</v>
      </c>
      <c r="E35" s="59"/>
      <c r="F35" s="232"/>
      <c r="G35" s="231">
        <v>0</v>
      </c>
      <c r="H35" s="288" t="e">
        <f>(#REF!/F35)*100</f>
        <v>#REF!</v>
      </c>
      <c r="J35" s="66"/>
    </row>
    <row r="36" spans="1:10" ht="15.75" hidden="1" customHeight="1">
      <c r="A36" s="63"/>
      <c r="B36" s="57"/>
      <c r="C36" s="60">
        <v>4216</v>
      </c>
      <c r="D36" s="67" t="s">
        <v>49</v>
      </c>
      <c r="E36" s="59"/>
      <c r="F36" s="232"/>
      <c r="G36" s="231">
        <v>0</v>
      </c>
      <c r="H36" s="288" t="e">
        <f>(#REF!/F36)*100</f>
        <v>#REF!</v>
      </c>
      <c r="I36" s="66"/>
    </row>
    <row r="37" spans="1:10" ht="15.75" hidden="1" customHeight="1">
      <c r="A37" s="63"/>
      <c r="B37" s="57"/>
      <c r="C37" s="60">
        <v>4216</v>
      </c>
      <c r="D37" s="67" t="s">
        <v>48</v>
      </c>
      <c r="E37" s="59"/>
      <c r="F37" s="231"/>
      <c r="G37" s="231">
        <v>0</v>
      </c>
      <c r="H37" s="288" t="e">
        <f>(#REF!/F37)*100</f>
        <v>#REF!</v>
      </c>
      <c r="I37" s="66"/>
    </row>
    <row r="38" spans="1:10" ht="15.75" hidden="1" customHeight="1">
      <c r="A38" s="63"/>
      <c r="B38" s="57"/>
      <c r="C38" s="60">
        <v>4216</v>
      </c>
      <c r="D38" s="67" t="s">
        <v>48</v>
      </c>
      <c r="E38" s="59"/>
      <c r="F38" s="232"/>
      <c r="G38" s="231">
        <v>0</v>
      </c>
      <c r="H38" s="288" t="e">
        <f>(#REF!/F38)*100</f>
        <v>#REF!</v>
      </c>
    </row>
    <row r="39" spans="1:10" ht="15.75" hidden="1" customHeight="1">
      <c r="A39" s="63"/>
      <c r="B39" s="57"/>
      <c r="C39" s="60">
        <v>4216</v>
      </c>
      <c r="D39" s="67" t="s">
        <v>49</v>
      </c>
      <c r="E39" s="59"/>
      <c r="F39" s="232"/>
      <c r="G39" s="231">
        <v>0</v>
      </c>
      <c r="H39" s="288" t="e">
        <f>(#REF!/F39)*100</f>
        <v>#REF!</v>
      </c>
    </row>
    <row r="40" spans="1:10" ht="15.75" hidden="1" customHeight="1">
      <c r="A40" s="63"/>
      <c r="B40" s="57"/>
      <c r="C40" s="60">
        <v>4216</v>
      </c>
      <c r="D40" s="67" t="s">
        <v>49</v>
      </c>
      <c r="E40" s="59"/>
      <c r="F40" s="232"/>
      <c r="G40" s="231">
        <v>0</v>
      </c>
      <c r="H40" s="288" t="e">
        <f>(#REF!/F40)*100</f>
        <v>#REF!</v>
      </c>
    </row>
    <row r="41" spans="1:10" ht="15" hidden="1" customHeight="1">
      <c r="A41" s="70"/>
      <c r="B41" s="65"/>
      <c r="C41" s="65">
        <v>4216</v>
      </c>
      <c r="D41" s="65" t="s">
        <v>49</v>
      </c>
      <c r="E41" s="62"/>
      <c r="F41" s="231"/>
      <c r="G41" s="231">
        <v>0</v>
      </c>
      <c r="H41" s="288" t="e">
        <f>(#REF!/F41)*100</f>
        <v>#REF!</v>
      </c>
    </row>
    <row r="42" spans="1:10" ht="15" hidden="1">
      <c r="A42" s="68"/>
      <c r="B42" s="69"/>
      <c r="C42" s="70">
        <v>4216</v>
      </c>
      <c r="D42" s="65" t="s">
        <v>48</v>
      </c>
      <c r="E42" s="62"/>
      <c r="F42" s="231"/>
      <c r="G42" s="231">
        <v>0</v>
      </c>
      <c r="H42" s="288" t="e">
        <f>(#REF!/F42)*100</f>
        <v>#REF!</v>
      </c>
    </row>
    <row r="43" spans="1:10" ht="15.75" hidden="1" customHeight="1">
      <c r="A43" s="63"/>
      <c r="B43" s="57"/>
      <c r="C43" s="60">
        <v>4216</v>
      </c>
      <c r="D43" s="67" t="s">
        <v>48</v>
      </c>
      <c r="E43" s="59"/>
      <c r="F43" s="232"/>
      <c r="G43" s="231">
        <v>0</v>
      </c>
      <c r="H43" s="288" t="e">
        <f>(#REF!/F43)*100</f>
        <v>#REF!</v>
      </c>
    </row>
    <row r="44" spans="1:10" ht="15.75" hidden="1">
      <c r="A44" s="63"/>
      <c r="B44" s="57"/>
      <c r="C44" s="64">
        <v>4216</v>
      </c>
      <c r="D44" s="71" t="s">
        <v>48</v>
      </c>
      <c r="E44" s="62"/>
      <c r="F44" s="231"/>
      <c r="G44" s="231">
        <v>0</v>
      </c>
      <c r="H44" s="288" t="e">
        <f>(#REF!/F44)*100</f>
        <v>#REF!</v>
      </c>
    </row>
    <row r="45" spans="1:10" ht="15.75" hidden="1">
      <c r="A45" s="63"/>
      <c r="B45" s="57"/>
      <c r="C45" s="64">
        <v>4216</v>
      </c>
      <c r="D45" s="71" t="s">
        <v>49</v>
      </c>
      <c r="E45" s="62"/>
      <c r="F45" s="231"/>
      <c r="G45" s="231">
        <v>0</v>
      </c>
      <c r="H45" s="288" t="e">
        <f>(#REF!/F45)*100</f>
        <v>#REF!</v>
      </c>
    </row>
    <row r="46" spans="1:10" ht="15.75" hidden="1">
      <c r="A46" s="63"/>
      <c r="B46" s="57"/>
      <c r="C46" s="64">
        <v>4216</v>
      </c>
      <c r="D46" s="72" t="s">
        <v>48</v>
      </c>
      <c r="E46" s="62"/>
      <c r="F46" s="231"/>
      <c r="G46" s="231">
        <v>0</v>
      </c>
      <c r="H46" s="288" t="e">
        <f>(#REF!/F46)*100</f>
        <v>#REF!</v>
      </c>
    </row>
    <row r="47" spans="1:10" ht="15" hidden="1">
      <c r="A47" s="69"/>
      <c r="B47" s="69"/>
      <c r="C47" s="64">
        <v>4216</v>
      </c>
      <c r="D47" s="72" t="s">
        <v>48</v>
      </c>
      <c r="E47" s="62"/>
      <c r="F47" s="231"/>
      <c r="G47" s="231">
        <v>0</v>
      </c>
      <c r="H47" s="288" t="e">
        <f>(#REF!/F47)*100</f>
        <v>#REF!</v>
      </c>
    </row>
    <row r="48" spans="1:10" ht="15" hidden="1">
      <c r="A48" s="75"/>
      <c r="B48" s="76"/>
      <c r="C48" s="70">
        <v>4216</v>
      </c>
      <c r="D48" s="72" t="s">
        <v>48</v>
      </c>
      <c r="E48" s="77"/>
      <c r="F48" s="238"/>
      <c r="G48" s="231">
        <v>0</v>
      </c>
      <c r="H48" s="288" t="e">
        <f>(#REF!/F48)*100</f>
        <v>#REF!</v>
      </c>
    </row>
    <row r="49" spans="1:8" ht="15" hidden="1">
      <c r="A49" s="75"/>
      <c r="B49" s="76"/>
      <c r="C49" s="70">
        <v>4222</v>
      </c>
      <c r="D49" s="72" t="s">
        <v>50</v>
      </c>
      <c r="E49" s="77"/>
      <c r="F49" s="238"/>
      <c r="G49" s="231">
        <v>0</v>
      </c>
      <c r="H49" s="288" t="e">
        <f>(#REF!/F49)*100</f>
        <v>#REF!</v>
      </c>
    </row>
    <row r="50" spans="1:8" ht="15" hidden="1">
      <c r="A50" s="75"/>
      <c r="B50" s="76"/>
      <c r="C50" s="70">
        <v>4222</v>
      </c>
      <c r="D50" s="72" t="s">
        <v>50</v>
      </c>
      <c r="E50" s="77"/>
      <c r="F50" s="238"/>
      <c r="G50" s="231">
        <v>0</v>
      </c>
      <c r="H50" s="288" t="e">
        <f>(#REF!/F50)*100</f>
        <v>#REF!</v>
      </c>
    </row>
    <row r="51" spans="1:8" ht="15" hidden="1">
      <c r="A51" s="75"/>
      <c r="B51" s="76"/>
      <c r="C51" s="70">
        <v>4222</v>
      </c>
      <c r="D51" s="72" t="s">
        <v>51</v>
      </c>
      <c r="E51" s="77"/>
      <c r="F51" s="238"/>
      <c r="G51" s="231">
        <v>0</v>
      </c>
      <c r="H51" s="288" t="e">
        <f>(#REF!/F51)*100</f>
        <v>#REF!</v>
      </c>
    </row>
    <row r="52" spans="1:8" ht="15" hidden="1">
      <c r="A52" s="68"/>
      <c r="B52" s="69"/>
      <c r="C52" s="70">
        <v>4222</v>
      </c>
      <c r="D52" s="72" t="s">
        <v>52</v>
      </c>
      <c r="E52" s="62"/>
      <c r="F52" s="231"/>
      <c r="G52" s="231">
        <v>0</v>
      </c>
      <c r="H52" s="288" t="e">
        <f>(#REF!/F52)*100</f>
        <v>#REF!</v>
      </c>
    </row>
    <row r="53" spans="1:8" ht="15" hidden="1">
      <c r="A53" s="75"/>
      <c r="B53" s="76"/>
      <c r="C53" s="70">
        <v>4223</v>
      </c>
      <c r="D53" s="72" t="s">
        <v>53</v>
      </c>
      <c r="E53" s="77"/>
      <c r="F53" s="238"/>
      <c r="G53" s="231">
        <v>0</v>
      </c>
      <c r="H53" s="288" t="e">
        <f>(#REF!/F53)*100</f>
        <v>#REF!</v>
      </c>
    </row>
    <row r="54" spans="1:8" ht="15" hidden="1">
      <c r="A54" s="75"/>
      <c r="B54" s="76"/>
      <c r="C54" s="70">
        <v>4232</v>
      </c>
      <c r="D54" s="72" t="s">
        <v>54</v>
      </c>
      <c r="E54" s="77"/>
      <c r="F54" s="238"/>
      <c r="G54" s="231">
        <v>0</v>
      </c>
      <c r="H54" s="288" t="e">
        <f>(#REF!/F54)*100</f>
        <v>#REF!</v>
      </c>
    </row>
    <row r="55" spans="1:8" ht="15" hidden="1">
      <c r="A55" s="75"/>
      <c r="B55" s="76"/>
      <c r="C55" s="70">
        <v>4232</v>
      </c>
      <c r="D55" s="72" t="s">
        <v>54</v>
      </c>
      <c r="E55" s="77"/>
      <c r="F55" s="238"/>
      <c r="G55" s="231">
        <v>0</v>
      </c>
      <c r="H55" s="288" t="e">
        <f>(#REF!/F55)*100</f>
        <v>#REF!</v>
      </c>
    </row>
    <row r="56" spans="1:8" ht="15" hidden="1">
      <c r="A56" s="75"/>
      <c r="B56" s="76">
        <v>2212</v>
      </c>
      <c r="C56" s="70">
        <v>2322</v>
      </c>
      <c r="D56" s="72" t="s">
        <v>55</v>
      </c>
      <c r="E56" s="77"/>
      <c r="F56" s="238"/>
      <c r="G56" s="231">
        <v>0</v>
      </c>
      <c r="H56" s="288" t="e">
        <f>(#REF!/F56)*100</f>
        <v>#REF!</v>
      </c>
    </row>
    <row r="57" spans="1:8" ht="15" hidden="1" customHeight="1">
      <c r="A57" s="75"/>
      <c r="B57" s="76">
        <v>2212</v>
      </c>
      <c r="C57" s="70">
        <v>2324</v>
      </c>
      <c r="D57" s="72" t="s">
        <v>56</v>
      </c>
      <c r="E57" s="77"/>
      <c r="F57" s="238"/>
      <c r="G57" s="231">
        <v>0</v>
      </c>
      <c r="H57" s="288" t="e">
        <f>(#REF!/F57)*100</f>
        <v>#REF!</v>
      </c>
    </row>
    <row r="58" spans="1:8" ht="15" hidden="1" customHeight="1">
      <c r="A58" s="75"/>
      <c r="B58" s="76">
        <v>2219</v>
      </c>
      <c r="C58" s="78">
        <v>2321</v>
      </c>
      <c r="D58" s="72" t="s">
        <v>57</v>
      </c>
      <c r="E58" s="77"/>
      <c r="F58" s="238"/>
      <c r="G58" s="231">
        <v>0</v>
      </c>
      <c r="H58" s="288" t="e">
        <f>(#REF!/F58)*100</f>
        <v>#REF!</v>
      </c>
    </row>
    <row r="59" spans="1:8" ht="15" hidden="1" customHeight="1">
      <c r="A59" s="75"/>
      <c r="B59" s="76">
        <v>2219</v>
      </c>
      <c r="C59" s="70">
        <v>2324</v>
      </c>
      <c r="D59" s="72" t="s">
        <v>58</v>
      </c>
      <c r="E59" s="77"/>
      <c r="F59" s="238"/>
      <c r="G59" s="231">
        <v>0</v>
      </c>
      <c r="H59" s="288" t="e">
        <f>(#REF!/F59)*100</f>
        <v>#REF!</v>
      </c>
    </row>
    <row r="60" spans="1:8" ht="15" hidden="1" customHeight="1">
      <c r="A60" s="75"/>
      <c r="B60" s="76">
        <v>2221</v>
      </c>
      <c r="C60" s="78">
        <v>2329</v>
      </c>
      <c r="D60" s="72" t="s">
        <v>59</v>
      </c>
      <c r="E60" s="77"/>
      <c r="F60" s="238"/>
      <c r="G60" s="231">
        <v>0</v>
      </c>
      <c r="H60" s="288" t="e">
        <f>(#REF!/F60)*100</f>
        <v>#REF!</v>
      </c>
    </row>
    <row r="61" spans="1:8" ht="15" customHeight="1">
      <c r="A61" s="79">
        <v>1094</v>
      </c>
      <c r="B61" s="65">
        <v>2249</v>
      </c>
      <c r="C61" s="65">
        <v>2324</v>
      </c>
      <c r="D61" s="65" t="s">
        <v>60</v>
      </c>
      <c r="E61" s="74">
        <v>24</v>
      </c>
      <c r="F61" s="231">
        <v>0</v>
      </c>
      <c r="G61" s="231">
        <v>0</v>
      </c>
      <c r="H61" s="288" t="e">
        <f t="shared" ref="H61:H73" si="0">(G61/F61)*100</f>
        <v>#DIV/0!</v>
      </c>
    </row>
    <row r="62" spans="1:8" ht="15" customHeight="1">
      <c r="A62" s="79">
        <v>1094</v>
      </c>
      <c r="B62" s="65">
        <v>2249</v>
      </c>
      <c r="C62" s="65">
        <v>3122</v>
      </c>
      <c r="D62" s="65" t="s">
        <v>61</v>
      </c>
      <c r="E62" s="74">
        <v>407</v>
      </c>
      <c r="F62" s="231">
        <v>0</v>
      </c>
      <c r="G62" s="231">
        <v>0</v>
      </c>
      <c r="H62" s="288" t="e">
        <f t="shared" si="0"/>
        <v>#DIV/0!</v>
      </c>
    </row>
    <row r="63" spans="1:8" ht="15" customHeight="1">
      <c r="A63" s="79"/>
      <c r="B63" s="65">
        <v>3421</v>
      </c>
      <c r="C63" s="65">
        <v>2321</v>
      </c>
      <c r="D63" s="65" t="s">
        <v>62</v>
      </c>
      <c r="E63" s="74">
        <v>0</v>
      </c>
      <c r="F63" s="231">
        <v>0</v>
      </c>
      <c r="G63" s="231">
        <v>30</v>
      </c>
      <c r="H63" s="288" t="e">
        <f t="shared" si="0"/>
        <v>#DIV/0!</v>
      </c>
    </row>
    <row r="64" spans="1:8" ht="15" hidden="1" customHeight="1">
      <c r="A64" s="79"/>
      <c r="B64" s="65">
        <v>3421</v>
      </c>
      <c r="C64" s="65">
        <v>3121</v>
      </c>
      <c r="D64" s="65" t="s">
        <v>63</v>
      </c>
      <c r="E64" s="74"/>
      <c r="F64" s="231"/>
      <c r="G64" s="231">
        <v>0</v>
      </c>
      <c r="H64" s="288" t="e">
        <f t="shared" si="0"/>
        <v>#DIV/0!</v>
      </c>
    </row>
    <row r="65" spans="1:8" ht="15" hidden="1" customHeight="1">
      <c r="A65" s="79"/>
      <c r="B65" s="65">
        <v>3631</v>
      </c>
      <c r="C65" s="65">
        <v>2322</v>
      </c>
      <c r="D65" s="65" t="s">
        <v>64</v>
      </c>
      <c r="E65" s="74"/>
      <c r="F65" s="231"/>
      <c r="G65" s="231">
        <v>0</v>
      </c>
      <c r="H65" s="288" t="e">
        <f t="shared" si="0"/>
        <v>#DIV/0!</v>
      </c>
    </row>
    <row r="66" spans="1:8" ht="15" customHeight="1">
      <c r="A66" s="79"/>
      <c r="B66" s="65">
        <v>3421</v>
      </c>
      <c r="C66" s="65">
        <v>2324</v>
      </c>
      <c r="D66" s="65" t="s">
        <v>65</v>
      </c>
      <c r="E66" s="74">
        <v>0</v>
      </c>
      <c r="F66" s="231">
        <v>0</v>
      </c>
      <c r="G66" s="231">
        <v>3.9</v>
      </c>
      <c r="H66" s="288" t="e">
        <f t="shared" si="0"/>
        <v>#DIV/0!</v>
      </c>
    </row>
    <row r="67" spans="1:8" ht="15" customHeight="1">
      <c r="A67" s="80"/>
      <c r="B67" s="70">
        <v>3631</v>
      </c>
      <c r="C67" s="65">
        <v>2324</v>
      </c>
      <c r="D67" s="65" t="s">
        <v>66</v>
      </c>
      <c r="E67" s="74">
        <v>0</v>
      </c>
      <c r="F67" s="231">
        <v>0</v>
      </c>
      <c r="G67" s="231">
        <v>33.9</v>
      </c>
      <c r="H67" s="288" t="e">
        <f t="shared" si="0"/>
        <v>#DIV/0!</v>
      </c>
    </row>
    <row r="68" spans="1:8" ht="15" hidden="1" customHeight="1">
      <c r="A68" s="75"/>
      <c r="B68" s="76">
        <v>3322</v>
      </c>
      <c r="C68" s="78">
        <v>2324</v>
      </c>
      <c r="D68" s="72" t="s">
        <v>67</v>
      </c>
      <c r="E68" s="77"/>
      <c r="F68" s="238"/>
      <c r="G68" s="231">
        <v>0</v>
      </c>
      <c r="H68" s="288" t="e">
        <f t="shared" si="0"/>
        <v>#DIV/0!</v>
      </c>
    </row>
    <row r="69" spans="1:8" ht="15" hidden="1">
      <c r="A69" s="79"/>
      <c r="B69" s="65">
        <v>3412</v>
      </c>
      <c r="C69" s="65">
        <v>2321</v>
      </c>
      <c r="D69" s="65" t="s">
        <v>68</v>
      </c>
      <c r="E69" s="74"/>
      <c r="F69" s="231"/>
      <c r="G69" s="231">
        <v>0</v>
      </c>
      <c r="H69" s="288" t="e">
        <f t="shared" si="0"/>
        <v>#DIV/0!</v>
      </c>
    </row>
    <row r="70" spans="1:8" ht="15" hidden="1">
      <c r="A70" s="75"/>
      <c r="B70" s="76">
        <v>3635</v>
      </c>
      <c r="C70" s="70">
        <v>3122</v>
      </c>
      <c r="D70" s="72" t="s">
        <v>69</v>
      </c>
      <c r="E70" s="77"/>
      <c r="F70" s="238"/>
      <c r="G70" s="231">
        <v>0</v>
      </c>
      <c r="H70" s="288" t="e">
        <f t="shared" si="0"/>
        <v>#DIV/0!</v>
      </c>
    </row>
    <row r="71" spans="1:8" ht="15">
      <c r="A71" s="75"/>
      <c r="B71" s="76">
        <v>3699</v>
      </c>
      <c r="C71" s="70">
        <v>2111</v>
      </c>
      <c r="D71" s="72" t="s">
        <v>70</v>
      </c>
      <c r="E71" s="77">
        <v>0</v>
      </c>
      <c r="F71" s="238">
        <v>0</v>
      </c>
      <c r="G71" s="231">
        <v>12.1</v>
      </c>
      <c r="H71" s="288" t="e">
        <f t="shared" si="0"/>
        <v>#DIV/0!</v>
      </c>
    </row>
    <row r="72" spans="1:8" ht="15" hidden="1">
      <c r="A72" s="80"/>
      <c r="B72" s="70">
        <v>3725</v>
      </c>
      <c r="C72" s="65">
        <v>2321</v>
      </c>
      <c r="D72" s="65" t="s">
        <v>71</v>
      </c>
      <c r="E72" s="74"/>
      <c r="F72" s="231"/>
      <c r="G72" s="231">
        <v>0</v>
      </c>
      <c r="H72" s="288" t="e">
        <f t="shared" si="0"/>
        <v>#DIV/0!</v>
      </c>
    </row>
    <row r="73" spans="1:8" ht="15">
      <c r="A73" s="80"/>
      <c r="B73" s="70">
        <v>3725</v>
      </c>
      <c r="C73" s="65">
        <v>2324</v>
      </c>
      <c r="D73" s="65" t="s">
        <v>72</v>
      </c>
      <c r="E73" s="74">
        <v>2000</v>
      </c>
      <c r="F73" s="231">
        <v>2000</v>
      </c>
      <c r="G73" s="231">
        <v>839.7</v>
      </c>
      <c r="H73" s="288">
        <f t="shared" si="0"/>
        <v>41.984999999999999</v>
      </c>
    </row>
    <row r="74" spans="1:8" ht="15" hidden="1">
      <c r="A74" s="68"/>
      <c r="B74" s="69">
        <v>6399</v>
      </c>
      <c r="C74" s="70">
        <v>2222</v>
      </c>
      <c r="D74" s="72" t="s">
        <v>73</v>
      </c>
      <c r="E74" s="62"/>
      <c r="F74" s="231"/>
      <c r="G74" s="231">
        <v>0</v>
      </c>
      <c r="H74" s="288" t="e">
        <f>(#REF!/F74)*100</f>
        <v>#REF!</v>
      </c>
    </row>
    <row r="75" spans="1:8" ht="15.75" thickBot="1">
      <c r="A75" s="81"/>
      <c r="B75" s="82"/>
      <c r="C75" s="82"/>
      <c r="D75" s="82"/>
      <c r="E75" s="83"/>
      <c r="F75" s="256"/>
      <c r="G75" s="256"/>
      <c r="H75" s="289"/>
    </row>
    <row r="76" spans="1:8" s="48" customFormat="1" ht="21.75" customHeight="1" thickTop="1" thickBot="1">
      <c r="A76" s="84"/>
      <c r="B76" s="85"/>
      <c r="C76" s="85"/>
      <c r="D76" s="86" t="s">
        <v>74</v>
      </c>
      <c r="E76" s="87">
        <f t="shared" ref="E76:G76" si="1">SUM(E10:E75)</f>
        <v>2431</v>
      </c>
      <c r="F76" s="257">
        <f t="shared" si="1"/>
        <v>2000</v>
      </c>
      <c r="G76" s="257">
        <f t="shared" si="1"/>
        <v>989.6</v>
      </c>
      <c r="H76" s="290">
        <f>(G76/F76)*100</f>
        <v>49.480000000000004</v>
      </c>
    </row>
    <row r="77" spans="1:8" ht="15" customHeight="1" thickBot="1">
      <c r="A77" s="88"/>
      <c r="B77" s="88"/>
      <c r="C77" s="88"/>
      <c r="D77" s="45"/>
      <c r="E77" s="89"/>
      <c r="F77" s="258"/>
      <c r="G77" s="249"/>
      <c r="H77" s="280"/>
    </row>
    <row r="78" spans="1:8" ht="15" hidden="1" customHeight="1">
      <c r="A78" s="88"/>
      <c r="B78" s="88"/>
      <c r="C78" s="88"/>
      <c r="D78" s="45"/>
      <c r="E78" s="89"/>
      <c r="F78" s="258"/>
      <c r="G78" s="258"/>
      <c r="H78" s="291"/>
    </row>
    <row r="79" spans="1:8" ht="15" hidden="1" customHeight="1" thickBot="1">
      <c r="A79" s="88"/>
      <c r="B79" s="88"/>
      <c r="C79" s="88"/>
      <c r="D79" s="45"/>
      <c r="E79" s="89"/>
      <c r="F79" s="258"/>
      <c r="G79" s="258"/>
      <c r="H79" s="291"/>
    </row>
    <row r="80" spans="1:8" ht="15.75">
      <c r="A80" s="50" t="s">
        <v>27</v>
      </c>
      <c r="B80" s="50" t="s">
        <v>28</v>
      </c>
      <c r="C80" s="50" t="s">
        <v>29</v>
      </c>
      <c r="D80" s="51" t="s">
        <v>30</v>
      </c>
      <c r="E80" s="52" t="s">
        <v>31</v>
      </c>
      <c r="F80" s="226" t="s">
        <v>31</v>
      </c>
      <c r="G80" s="226" t="s">
        <v>8</v>
      </c>
      <c r="H80" s="285" t="s">
        <v>32</v>
      </c>
    </row>
    <row r="81" spans="1:8" ht="15.75" customHeight="1" thickBot="1">
      <c r="A81" s="53"/>
      <c r="B81" s="53"/>
      <c r="C81" s="53"/>
      <c r="D81" s="54"/>
      <c r="E81" s="55" t="s">
        <v>33</v>
      </c>
      <c r="F81" s="255" t="s">
        <v>34</v>
      </c>
      <c r="G81" s="228" t="s">
        <v>35</v>
      </c>
      <c r="H81" s="286" t="s">
        <v>11</v>
      </c>
    </row>
    <row r="82" spans="1:8" ht="16.5" customHeight="1" thickTop="1">
      <c r="A82" s="56">
        <v>30</v>
      </c>
      <c r="B82" s="57"/>
      <c r="C82" s="57"/>
      <c r="D82" s="58" t="s">
        <v>75</v>
      </c>
      <c r="E82" s="90"/>
      <c r="F82" s="259"/>
      <c r="G82" s="259"/>
      <c r="H82" s="292"/>
    </row>
    <row r="83" spans="1:8" ht="15" customHeight="1">
      <c r="A83" s="91"/>
      <c r="B83" s="92"/>
      <c r="C83" s="92"/>
      <c r="D83" s="92"/>
      <c r="E83" s="62"/>
      <c r="F83" s="231"/>
      <c r="G83" s="231"/>
      <c r="H83" s="288"/>
    </row>
    <row r="84" spans="1:8" ht="15">
      <c r="A84" s="79"/>
      <c r="B84" s="65"/>
      <c r="C84" s="65">
        <v>1361</v>
      </c>
      <c r="D84" s="65" t="s">
        <v>76</v>
      </c>
      <c r="E84" s="93">
        <v>0</v>
      </c>
      <c r="F84" s="260">
        <v>0</v>
      </c>
      <c r="G84" s="260">
        <v>0.4</v>
      </c>
      <c r="H84" s="288" t="e">
        <f t="shared" ref="H84:H117" si="2">(G84/F84)*100</f>
        <v>#DIV/0!</v>
      </c>
    </row>
    <row r="85" spans="1:8" ht="15" hidden="1">
      <c r="A85" s="79"/>
      <c r="B85" s="65"/>
      <c r="C85" s="65">
        <v>2460</v>
      </c>
      <c r="D85" s="65" t="s">
        <v>77</v>
      </c>
      <c r="E85" s="93"/>
      <c r="F85" s="260"/>
      <c r="G85" s="260">
        <v>0</v>
      </c>
      <c r="H85" s="288" t="e">
        <f t="shared" si="2"/>
        <v>#DIV/0!</v>
      </c>
    </row>
    <row r="86" spans="1:8" ht="15" hidden="1">
      <c r="A86" s="79">
        <v>98008</v>
      </c>
      <c r="B86" s="65"/>
      <c r="C86" s="65">
        <v>4111</v>
      </c>
      <c r="D86" s="65" t="s">
        <v>78</v>
      </c>
      <c r="E86" s="74"/>
      <c r="F86" s="231"/>
      <c r="G86" s="260">
        <v>0</v>
      </c>
      <c r="H86" s="288" t="e">
        <f t="shared" si="2"/>
        <v>#DIV/0!</v>
      </c>
    </row>
    <row r="87" spans="1:8" ht="15" hidden="1" customHeight="1">
      <c r="A87" s="79">
        <v>98071</v>
      </c>
      <c r="B87" s="65"/>
      <c r="C87" s="65">
        <v>4111</v>
      </c>
      <c r="D87" s="65" t="s">
        <v>79</v>
      </c>
      <c r="E87" s="93"/>
      <c r="F87" s="260"/>
      <c r="G87" s="260">
        <v>0</v>
      </c>
      <c r="H87" s="288" t="e">
        <f t="shared" si="2"/>
        <v>#DIV/0!</v>
      </c>
    </row>
    <row r="88" spans="1:8" ht="15" hidden="1" customHeight="1">
      <c r="A88" s="79">
        <v>98187</v>
      </c>
      <c r="B88" s="65"/>
      <c r="C88" s="65">
        <v>4111</v>
      </c>
      <c r="D88" s="65" t="s">
        <v>80</v>
      </c>
      <c r="E88" s="93"/>
      <c r="F88" s="260"/>
      <c r="G88" s="260">
        <v>0</v>
      </c>
      <c r="H88" s="288" t="e">
        <f t="shared" si="2"/>
        <v>#DIV/0!</v>
      </c>
    </row>
    <row r="89" spans="1:8" ht="15" hidden="1">
      <c r="A89" s="79">
        <v>98348</v>
      </c>
      <c r="B89" s="65"/>
      <c r="C89" s="65">
        <v>4111</v>
      </c>
      <c r="D89" s="65" t="s">
        <v>81</v>
      </c>
      <c r="E89" s="94"/>
      <c r="F89" s="232"/>
      <c r="G89" s="260">
        <v>0</v>
      </c>
      <c r="H89" s="288" t="e">
        <f t="shared" si="2"/>
        <v>#DIV/0!</v>
      </c>
    </row>
    <row r="90" spans="1:8" ht="15">
      <c r="A90" s="79">
        <v>13011</v>
      </c>
      <c r="B90" s="65"/>
      <c r="C90" s="65">
        <v>4116</v>
      </c>
      <c r="D90" s="65" t="s">
        <v>82</v>
      </c>
      <c r="E90" s="93">
        <v>0</v>
      </c>
      <c r="F90" s="260">
        <v>3032.4</v>
      </c>
      <c r="G90" s="260">
        <v>5782.4</v>
      </c>
      <c r="H90" s="288">
        <f t="shared" si="2"/>
        <v>190.68724442685661</v>
      </c>
    </row>
    <row r="91" spans="1:8" ht="15" customHeight="1">
      <c r="A91" s="65">
        <v>13013</v>
      </c>
      <c r="B91" s="65"/>
      <c r="C91" s="65">
        <v>4116</v>
      </c>
      <c r="D91" s="65" t="s">
        <v>83</v>
      </c>
      <c r="E91" s="62">
        <v>0</v>
      </c>
      <c r="F91" s="231">
        <f>13.6+63.3</f>
        <v>76.899999999999991</v>
      </c>
      <c r="G91" s="260">
        <f>10.6+49.5</f>
        <v>60.1</v>
      </c>
      <c r="H91" s="288">
        <f t="shared" si="2"/>
        <v>78.153446033810155</v>
      </c>
    </row>
    <row r="92" spans="1:8" ht="15">
      <c r="A92" s="79">
        <v>13015</v>
      </c>
      <c r="B92" s="65"/>
      <c r="C92" s="65">
        <v>4116</v>
      </c>
      <c r="D92" s="65" t="s">
        <v>84</v>
      </c>
      <c r="E92" s="93">
        <v>0</v>
      </c>
      <c r="F92" s="260">
        <v>703.5</v>
      </c>
      <c r="G92" s="260">
        <v>703.5</v>
      </c>
      <c r="H92" s="288">
        <f t="shared" si="2"/>
        <v>100</v>
      </c>
    </row>
    <row r="93" spans="1:8" ht="14.25" customHeight="1">
      <c r="A93" s="79">
        <v>13101</v>
      </c>
      <c r="B93" s="65"/>
      <c r="C93" s="65">
        <v>4116</v>
      </c>
      <c r="D93" s="65" t="s">
        <v>85</v>
      </c>
      <c r="E93" s="93">
        <v>0</v>
      </c>
      <c r="F93" s="260">
        <v>11</v>
      </c>
      <c r="G93" s="260">
        <v>11</v>
      </c>
      <c r="H93" s="288">
        <f t="shared" si="2"/>
        <v>100</v>
      </c>
    </row>
    <row r="94" spans="1:8" ht="15">
      <c r="A94" s="79">
        <v>17871</v>
      </c>
      <c r="B94" s="65"/>
      <c r="C94" s="65">
        <v>4116</v>
      </c>
      <c r="D94" s="65" t="s">
        <v>86</v>
      </c>
      <c r="E94" s="93">
        <v>4940</v>
      </c>
      <c r="F94" s="260">
        <v>0</v>
      </c>
      <c r="G94" s="260">
        <v>0</v>
      </c>
      <c r="H94" s="288" t="e">
        <f t="shared" si="2"/>
        <v>#DIV/0!</v>
      </c>
    </row>
    <row r="95" spans="1:8" ht="15" hidden="1" customHeight="1">
      <c r="A95" s="65"/>
      <c r="B95" s="65"/>
      <c r="C95" s="65">
        <v>4116</v>
      </c>
      <c r="D95" s="65" t="s">
        <v>39</v>
      </c>
      <c r="E95" s="62"/>
      <c r="F95" s="231"/>
      <c r="G95" s="260">
        <v>0</v>
      </c>
      <c r="H95" s="288" t="e">
        <f t="shared" si="2"/>
        <v>#DIV/0!</v>
      </c>
    </row>
    <row r="96" spans="1:8" ht="15" hidden="1" customHeight="1">
      <c r="A96" s="65"/>
      <c r="B96" s="65"/>
      <c r="C96" s="65">
        <v>4116</v>
      </c>
      <c r="D96" s="65" t="s">
        <v>39</v>
      </c>
      <c r="E96" s="62"/>
      <c r="F96" s="231"/>
      <c r="G96" s="260">
        <v>0</v>
      </c>
      <c r="H96" s="288" t="e">
        <f t="shared" si="2"/>
        <v>#DIV/0!</v>
      </c>
    </row>
    <row r="97" spans="1:8" ht="15" hidden="1" customHeight="1">
      <c r="A97" s="65"/>
      <c r="B97" s="65"/>
      <c r="C97" s="65">
        <v>4116</v>
      </c>
      <c r="D97" s="65" t="s">
        <v>39</v>
      </c>
      <c r="E97" s="62"/>
      <c r="F97" s="231"/>
      <c r="G97" s="260">
        <v>0</v>
      </c>
      <c r="H97" s="288" t="e">
        <f t="shared" si="2"/>
        <v>#DIV/0!</v>
      </c>
    </row>
    <row r="98" spans="1:8" ht="15" hidden="1" customHeight="1">
      <c r="A98" s="79"/>
      <c r="B98" s="65"/>
      <c r="C98" s="65">
        <v>4132</v>
      </c>
      <c r="D98" s="65" t="s">
        <v>87</v>
      </c>
      <c r="E98" s="93"/>
      <c r="F98" s="260"/>
      <c r="G98" s="260">
        <v>0</v>
      </c>
      <c r="H98" s="288" t="e">
        <f t="shared" si="2"/>
        <v>#DIV/0!</v>
      </c>
    </row>
    <row r="99" spans="1:8" ht="15" hidden="1" customHeight="1">
      <c r="A99" s="79">
        <v>14004</v>
      </c>
      <c r="B99" s="65"/>
      <c r="C99" s="65">
        <v>4122</v>
      </c>
      <c r="D99" s="65" t="s">
        <v>88</v>
      </c>
      <c r="E99" s="62"/>
      <c r="F99" s="231"/>
      <c r="G99" s="260">
        <v>0</v>
      </c>
      <c r="H99" s="288" t="e">
        <f t="shared" si="2"/>
        <v>#DIV/0!</v>
      </c>
    </row>
    <row r="100" spans="1:8" ht="15">
      <c r="A100" s="95">
        <v>17871</v>
      </c>
      <c r="B100" s="71"/>
      <c r="C100" s="71">
        <v>4216</v>
      </c>
      <c r="D100" s="65" t="s">
        <v>89</v>
      </c>
      <c r="E100" s="93">
        <v>0</v>
      </c>
      <c r="F100" s="260">
        <v>4940</v>
      </c>
      <c r="G100" s="260">
        <v>4913.8999999999996</v>
      </c>
      <c r="H100" s="288">
        <f t="shared" si="2"/>
        <v>99.471659919028326</v>
      </c>
    </row>
    <row r="101" spans="1:8" ht="15" hidden="1" customHeight="1">
      <c r="A101" s="65"/>
      <c r="B101" s="65"/>
      <c r="C101" s="65">
        <v>4216</v>
      </c>
      <c r="D101" s="65" t="s">
        <v>90</v>
      </c>
      <c r="E101" s="62"/>
      <c r="F101" s="231"/>
      <c r="G101" s="260">
        <v>0</v>
      </c>
      <c r="H101" s="288" t="e">
        <f t="shared" si="2"/>
        <v>#DIV/0!</v>
      </c>
    </row>
    <row r="102" spans="1:8" ht="15" hidden="1" customHeight="1">
      <c r="A102" s="65"/>
      <c r="B102" s="65"/>
      <c r="C102" s="65">
        <v>4152</v>
      </c>
      <c r="D102" s="71" t="s">
        <v>45</v>
      </c>
      <c r="E102" s="62"/>
      <c r="F102" s="231"/>
      <c r="G102" s="260">
        <v>0</v>
      </c>
      <c r="H102" s="288" t="e">
        <f t="shared" si="2"/>
        <v>#DIV/0!</v>
      </c>
    </row>
    <row r="103" spans="1:8" ht="15" hidden="1" customHeight="1">
      <c r="A103" s="79"/>
      <c r="B103" s="65"/>
      <c r="C103" s="65">
        <v>4222</v>
      </c>
      <c r="D103" s="65" t="s">
        <v>91</v>
      </c>
      <c r="E103" s="93"/>
      <c r="F103" s="260"/>
      <c r="G103" s="260">
        <v>0</v>
      </c>
      <c r="H103" s="288" t="e">
        <f t="shared" si="2"/>
        <v>#DIV/0!</v>
      </c>
    </row>
    <row r="104" spans="1:8" ht="15">
      <c r="A104" s="79"/>
      <c r="B104" s="65">
        <v>3341</v>
      </c>
      <c r="C104" s="65">
        <v>2111</v>
      </c>
      <c r="D104" s="65" t="s">
        <v>92</v>
      </c>
      <c r="E104" s="96">
        <v>1</v>
      </c>
      <c r="F104" s="229">
        <v>1</v>
      </c>
      <c r="G104" s="260">
        <v>0.6</v>
      </c>
      <c r="H104" s="288">
        <f t="shared" si="2"/>
        <v>60</v>
      </c>
    </row>
    <row r="105" spans="1:8" ht="15">
      <c r="A105" s="79"/>
      <c r="B105" s="65">
        <v>3349</v>
      </c>
      <c r="C105" s="65">
        <v>2111</v>
      </c>
      <c r="D105" s="65" t="s">
        <v>93</v>
      </c>
      <c r="E105" s="96">
        <v>650</v>
      </c>
      <c r="F105" s="229">
        <v>650</v>
      </c>
      <c r="G105" s="260">
        <v>370.2</v>
      </c>
      <c r="H105" s="288">
        <f t="shared" si="2"/>
        <v>56.953846153846158</v>
      </c>
    </row>
    <row r="106" spans="1:8" ht="15">
      <c r="A106" s="79"/>
      <c r="B106" s="65">
        <v>5512</v>
      </c>
      <c r="C106" s="65">
        <v>2111</v>
      </c>
      <c r="D106" s="65" t="s">
        <v>94</v>
      </c>
      <c r="E106" s="62">
        <v>0</v>
      </c>
      <c r="F106" s="231">
        <v>0</v>
      </c>
      <c r="G106" s="260">
        <v>6.1</v>
      </c>
      <c r="H106" s="288" t="e">
        <f t="shared" si="2"/>
        <v>#DIV/0!</v>
      </c>
    </row>
    <row r="107" spans="1:8" ht="15" hidden="1">
      <c r="A107" s="79"/>
      <c r="B107" s="65">
        <v>5512</v>
      </c>
      <c r="C107" s="65">
        <v>2322</v>
      </c>
      <c r="D107" s="65" t="s">
        <v>95</v>
      </c>
      <c r="E107" s="62"/>
      <c r="F107" s="231"/>
      <c r="G107" s="260">
        <v>0</v>
      </c>
      <c r="H107" s="288" t="e">
        <f t="shared" si="2"/>
        <v>#DIV/0!</v>
      </c>
    </row>
    <row r="108" spans="1:8" ht="15">
      <c r="A108" s="79"/>
      <c r="B108" s="65">
        <v>5512</v>
      </c>
      <c r="C108" s="65">
        <v>2324</v>
      </c>
      <c r="D108" s="65" t="s">
        <v>96</v>
      </c>
      <c r="E108" s="62">
        <v>0</v>
      </c>
      <c r="F108" s="231">
        <v>0</v>
      </c>
      <c r="G108" s="260">
        <v>61.5</v>
      </c>
      <c r="H108" s="288" t="e">
        <f t="shared" si="2"/>
        <v>#DIV/0!</v>
      </c>
    </row>
    <row r="109" spans="1:8" ht="15" hidden="1">
      <c r="A109" s="79"/>
      <c r="B109" s="65">
        <v>5512</v>
      </c>
      <c r="C109" s="65">
        <v>3113</v>
      </c>
      <c r="D109" s="65" t="s">
        <v>97</v>
      </c>
      <c r="E109" s="62"/>
      <c r="F109" s="231"/>
      <c r="G109" s="260">
        <v>0</v>
      </c>
      <c r="H109" s="288" t="e">
        <f t="shared" si="2"/>
        <v>#DIV/0!</v>
      </c>
    </row>
    <row r="110" spans="1:8" ht="15" hidden="1">
      <c r="A110" s="79"/>
      <c r="B110" s="65">
        <v>5512</v>
      </c>
      <c r="C110" s="65">
        <v>3122</v>
      </c>
      <c r="D110" s="65" t="s">
        <v>98</v>
      </c>
      <c r="E110" s="62"/>
      <c r="F110" s="231"/>
      <c r="G110" s="260">
        <v>0</v>
      </c>
      <c r="H110" s="288" t="e">
        <f t="shared" si="2"/>
        <v>#DIV/0!</v>
      </c>
    </row>
    <row r="111" spans="1:8" ht="15">
      <c r="A111" s="79"/>
      <c r="B111" s="65">
        <v>6171</v>
      </c>
      <c r="C111" s="65">
        <v>2111</v>
      </c>
      <c r="D111" s="65" t="s">
        <v>99</v>
      </c>
      <c r="E111" s="96">
        <v>130</v>
      </c>
      <c r="F111" s="229">
        <v>130</v>
      </c>
      <c r="G111" s="260">
        <v>76.3</v>
      </c>
      <c r="H111" s="288">
        <f t="shared" si="2"/>
        <v>58.692307692307686</v>
      </c>
    </row>
    <row r="112" spans="1:8" ht="15" hidden="1">
      <c r="A112" s="79"/>
      <c r="B112" s="65">
        <v>6171</v>
      </c>
      <c r="C112" s="65">
        <v>2212</v>
      </c>
      <c r="D112" s="65" t="s">
        <v>100</v>
      </c>
      <c r="E112" s="62"/>
      <c r="F112" s="231"/>
      <c r="G112" s="260">
        <v>0</v>
      </c>
      <c r="H112" s="288" t="e">
        <f t="shared" si="2"/>
        <v>#DIV/0!</v>
      </c>
    </row>
    <row r="113" spans="1:8" ht="15">
      <c r="A113" s="79"/>
      <c r="B113" s="65">
        <v>6171</v>
      </c>
      <c r="C113" s="65">
        <v>2132</v>
      </c>
      <c r="D113" s="65" t="s">
        <v>101</v>
      </c>
      <c r="E113" s="74">
        <v>80</v>
      </c>
      <c r="F113" s="231">
        <v>80</v>
      </c>
      <c r="G113" s="260">
        <v>87.1</v>
      </c>
      <c r="H113" s="288">
        <f t="shared" si="2"/>
        <v>108.87499999999999</v>
      </c>
    </row>
    <row r="114" spans="1:8" ht="15" hidden="1">
      <c r="A114" s="79"/>
      <c r="B114" s="65">
        <v>6171</v>
      </c>
      <c r="C114" s="65">
        <v>2133</v>
      </c>
      <c r="D114" s="65" t="s">
        <v>102</v>
      </c>
      <c r="E114" s="97"/>
      <c r="F114" s="229"/>
      <c r="G114" s="260">
        <v>0</v>
      </c>
      <c r="H114" s="288" t="e">
        <f t="shared" si="2"/>
        <v>#DIV/0!</v>
      </c>
    </row>
    <row r="115" spans="1:8" ht="15" hidden="1">
      <c r="A115" s="79"/>
      <c r="B115" s="65">
        <v>6171</v>
      </c>
      <c r="C115" s="65">
        <v>2310</v>
      </c>
      <c r="D115" s="65" t="s">
        <v>103</v>
      </c>
      <c r="E115" s="74"/>
      <c r="F115" s="231"/>
      <c r="G115" s="260">
        <v>0</v>
      </c>
      <c r="H115" s="288" t="e">
        <f t="shared" si="2"/>
        <v>#DIV/0!</v>
      </c>
    </row>
    <row r="116" spans="1:8" ht="15">
      <c r="A116" s="79"/>
      <c r="B116" s="65">
        <v>6171</v>
      </c>
      <c r="C116" s="65">
        <v>2322</v>
      </c>
      <c r="D116" s="65" t="s">
        <v>104</v>
      </c>
      <c r="E116" s="74">
        <v>0</v>
      </c>
      <c r="F116" s="231">
        <v>0</v>
      </c>
      <c r="G116" s="260">
        <v>0</v>
      </c>
      <c r="H116" s="288" t="e">
        <f t="shared" si="2"/>
        <v>#DIV/0!</v>
      </c>
    </row>
    <row r="117" spans="1:8" ht="15">
      <c r="A117" s="79"/>
      <c r="B117" s="65">
        <v>6171</v>
      </c>
      <c r="C117" s="65">
        <v>2324</v>
      </c>
      <c r="D117" s="65" t="s">
        <v>105</v>
      </c>
      <c r="E117" s="74">
        <v>0</v>
      </c>
      <c r="F117" s="231">
        <v>70.3</v>
      </c>
      <c r="G117" s="260">
        <v>547.1</v>
      </c>
      <c r="H117" s="288">
        <f t="shared" si="2"/>
        <v>778.2361308677099</v>
      </c>
    </row>
    <row r="118" spans="1:8" ht="15" hidden="1">
      <c r="A118" s="79"/>
      <c r="B118" s="65">
        <v>6171</v>
      </c>
      <c r="C118" s="65">
        <v>2329</v>
      </c>
      <c r="D118" s="65" t="s">
        <v>106</v>
      </c>
      <c r="E118" s="74"/>
      <c r="F118" s="231"/>
      <c r="G118" s="260">
        <v>0</v>
      </c>
      <c r="H118" s="288" t="e">
        <f>(#REF!/F118)*100</f>
        <v>#REF!</v>
      </c>
    </row>
    <row r="119" spans="1:8" ht="15" hidden="1">
      <c r="A119" s="79"/>
      <c r="B119" s="65">
        <v>6409</v>
      </c>
      <c r="C119" s="65">
        <v>2328</v>
      </c>
      <c r="D119" s="65" t="s">
        <v>107</v>
      </c>
      <c r="E119" s="74"/>
      <c r="F119" s="231"/>
      <c r="G119" s="260">
        <v>0</v>
      </c>
      <c r="H119" s="288" t="e">
        <f>(#REF!/F119)*100</f>
        <v>#REF!</v>
      </c>
    </row>
    <row r="120" spans="1:8" ht="15" hidden="1">
      <c r="A120" s="79"/>
      <c r="B120" s="65"/>
      <c r="C120" s="65"/>
      <c r="D120" s="65"/>
      <c r="E120" s="74"/>
      <c r="F120" s="231"/>
      <c r="G120" s="260">
        <v>0</v>
      </c>
      <c r="H120" s="288" t="e">
        <f>(#REF!/F120)*100</f>
        <v>#REF!</v>
      </c>
    </row>
    <row r="121" spans="1:8" ht="15.75" thickBot="1">
      <c r="A121" s="98"/>
      <c r="B121" s="99"/>
      <c r="C121" s="99"/>
      <c r="D121" s="99"/>
      <c r="E121" s="100"/>
      <c r="F121" s="261"/>
      <c r="G121" s="261"/>
      <c r="H121" s="293"/>
    </row>
    <row r="122" spans="1:8" s="48" customFormat="1" ht="21.75" customHeight="1" thickTop="1" thickBot="1">
      <c r="A122" s="101"/>
      <c r="B122" s="102"/>
      <c r="C122" s="102"/>
      <c r="D122" s="103" t="s">
        <v>108</v>
      </c>
      <c r="E122" s="104">
        <f>SUM(E84:E121)</f>
        <v>5801</v>
      </c>
      <c r="F122" s="262">
        <f>SUM(F84:F121)</f>
        <v>9695.0999999999985</v>
      </c>
      <c r="G122" s="262">
        <f>SUM(G83:G121)</f>
        <v>12620.2</v>
      </c>
      <c r="H122" s="290">
        <f>(G122/F122)*100</f>
        <v>130.17091107879241</v>
      </c>
    </row>
    <row r="123" spans="1:8" ht="15" customHeight="1">
      <c r="A123" s="88"/>
      <c r="B123" s="88"/>
      <c r="C123" s="88"/>
      <c r="D123" s="45"/>
      <c r="E123" s="89"/>
      <c r="F123" s="258"/>
      <c r="G123" s="258"/>
      <c r="H123" s="291"/>
    </row>
    <row r="124" spans="1:8" ht="15" hidden="1" customHeight="1">
      <c r="A124" s="88"/>
      <c r="B124" s="88"/>
      <c r="C124" s="88"/>
      <c r="D124" s="45"/>
      <c r="E124" s="89"/>
      <c r="F124" s="258"/>
      <c r="G124" s="258"/>
      <c r="H124" s="291"/>
    </row>
    <row r="125" spans="1:8" ht="12.75" hidden="1" customHeight="1">
      <c r="A125" s="88"/>
      <c r="B125" s="88"/>
      <c r="C125" s="88"/>
      <c r="D125" s="45"/>
      <c r="E125" s="89"/>
      <c r="F125" s="258"/>
      <c r="G125" s="258"/>
      <c r="H125" s="291"/>
    </row>
    <row r="126" spans="1:8" ht="15" customHeight="1" thickBot="1">
      <c r="A126" s="88"/>
      <c r="B126" s="88"/>
      <c r="C126" s="88"/>
      <c r="D126" s="45"/>
      <c r="E126" s="89"/>
      <c r="F126" s="258"/>
      <c r="G126" s="258"/>
      <c r="H126" s="291"/>
    </row>
    <row r="127" spans="1:8" ht="15.75">
      <c r="A127" s="50" t="s">
        <v>27</v>
      </c>
      <c r="B127" s="50" t="s">
        <v>28</v>
      </c>
      <c r="C127" s="50" t="s">
        <v>29</v>
      </c>
      <c r="D127" s="51" t="s">
        <v>30</v>
      </c>
      <c r="E127" s="52" t="s">
        <v>31</v>
      </c>
      <c r="F127" s="226" t="s">
        <v>31</v>
      </c>
      <c r="G127" s="226" t="s">
        <v>8</v>
      </c>
      <c r="H127" s="285" t="s">
        <v>32</v>
      </c>
    </row>
    <row r="128" spans="1:8" ht="15.75" customHeight="1" thickBot="1">
      <c r="A128" s="53"/>
      <c r="B128" s="53"/>
      <c r="C128" s="53"/>
      <c r="D128" s="54"/>
      <c r="E128" s="55" t="s">
        <v>33</v>
      </c>
      <c r="F128" s="255" t="s">
        <v>34</v>
      </c>
      <c r="G128" s="228" t="s">
        <v>35</v>
      </c>
      <c r="H128" s="286" t="s">
        <v>11</v>
      </c>
    </row>
    <row r="129" spans="1:8" ht="16.5" customHeight="1" thickTop="1">
      <c r="A129" s="57">
        <v>50</v>
      </c>
      <c r="B129" s="57"/>
      <c r="C129" s="57"/>
      <c r="D129" s="58" t="s">
        <v>109</v>
      </c>
      <c r="E129" s="59"/>
      <c r="F129" s="232"/>
      <c r="G129" s="232"/>
      <c r="H129" s="287"/>
    </row>
    <row r="130" spans="1:8" ht="15" customHeight="1">
      <c r="A130" s="65"/>
      <c r="B130" s="65"/>
      <c r="C130" s="65"/>
      <c r="D130" s="92"/>
      <c r="E130" s="62"/>
      <c r="F130" s="231"/>
      <c r="G130" s="231"/>
      <c r="H130" s="288"/>
    </row>
    <row r="131" spans="1:8" ht="15">
      <c r="A131" s="65"/>
      <c r="B131" s="65"/>
      <c r="C131" s="65">
        <v>1361</v>
      </c>
      <c r="D131" s="65" t="s">
        <v>76</v>
      </c>
      <c r="E131" s="74">
        <v>5</v>
      </c>
      <c r="F131" s="231">
        <v>5</v>
      </c>
      <c r="G131" s="231">
        <v>4</v>
      </c>
      <c r="H131" s="288">
        <f t="shared" ref="H131:H173" si="3">(G131/F131)*100</f>
        <v>80</v>
      </c>
    </row>
    <row r="132" spans="1:8" ht="15" hidden="1">
      <c r="A132" s="65"/>
      <c r="B132" s="65"/>
      <c r="C132" s="65">
        <v>2451</v>
      </c>
      <c r="D132" s="65" t="s">
        <v>110</v>
      </c>
      <c r="E132" s="62"/>
      <c r="F132" s="231"/>
      <c r="G132" s="231">
        <v>0</v>
      </c>
      <c r="H132" s="288" t="e">
        <f t="shared" si="3"/>
        <v>#DIV/0!</v>
      </c>
    </row>
    <row r="133" spans="1:8" ht="15" hidden="1">
      <c r="A133" s="65">
        <v>434</v>
      </c>
      <c r="B133" s="65"/>
      <c r="C133" s="65">
        <v>4122</v>
      </c>
      <c r="D133" s="65" t="s">
        <v>111</v>
      </c>
      <c r="E133" s="62"/>
      <c r="F133" s="231"/>
      <c r="G133" s="231">
        <v>0</v>
      </c>
      <c r="H133" s="288" t="e">
        <f t="shared" si="3"/>
        <v>#DIV/0!</v>
      </c>
    </row>
    <row r="134" spans="1:8" ht="15" hidden="1">
      <c r="A134" s="65">
        <v>13305</v>
      </c>
      <c r="B134" s="65"/>
      <c r="C134" s="65">
        <v>4116</v>
      </c>
      <c r="D134" s="65" t="s">
        <v>112</v>
      </c>
      <c r="E134" s="62"/>
      <c r="F134" s="231"/>
      <c r="G134" s="231">
        <v>0</v>
      </c>
      <c r="H134" s="288" t="e">
        <f t="shared" si="3"/>
        <v>#DIV/0!</v>
      </c>
    </row>
    <row r="135" spans="1:8" ht="15" hidden="1">
      <c r="A135" s="65">
        <v>13010</v>
      </c>
      <c r="B135" s="65"/>
      <c r="C135" s="65">
        <v>4116</v>
      </c>
      <c r="D135" s="65" t="s">
        <v>113</v>
      </c>
      <c r="E135" s="62"/>
      <c r="F135" s="231"/>
      <c r="G135" s="231">
        <v>0</v>
      </c>
      <c r="H135" s="288" t="e">
        <f t="shared" si="3"/>
        <v>#DIV/0!</v>
      </c>
    </row>
    <row r="136" spans="1:8" ht="15" hidden="1">
      <c r="A136" s="79">
        <v>13015</v>
      </c>
      <c r="B136" s="65"/>
      <c r="C136" s="65">
        <v>4116</v>
      </c>
      <c r="D136" s="65" t="s">
        <v>114</v>
      </c>
      <c r="E136" s="74"/>
      <c r="F136" s="231"/>
      <c r="G136" s="231">
        <v>0</v>
      </c>
      <c r="H136" s="288" t="e">
        <f t="shared" si="3"/>
        <v>#DIV/0!</v>
      </c>
    </row>
    <row r="137" spans="1:8" ht="15" hidden="1">
      <c r="A137" s="79">
        <v>33058</v>
      </c>
      <c r="B137" s="65"/>
      <c r="C137" s="65">
        <v>4116</v>
      </c>
      <c r="D137" s="65" t="s">
        <v>115</v>
      </c>
      <c r="E137" s="74"/>
      <c r="F137" s="231"/>
      <c r="G137" s="231">
        <v>0</v>
      </c>
      <c r="H137" s="288" t="e">
        <f t="shared" si="3"/>
        <v>#DIV/0!</v>
      </c>
    </row>
    <row r="138" spans="1:8" ht="15" hidden="1">
      <c r="A138" s="65">
        <v>33058</v>
      </c>
      <c r="B138" s="65"/>
      <c r="C138" s="65">
        <v>4116</v>
      </c>
      <c r="D138" s="65" t="s">
        <v>115</v>
      </c>
      <c r="E138" s="74"/>
      <c r="F138" s="231"/>
      <c r="G138" s="231">
        <v>0</v>
      </c>
      <c r="H138" s="288" t="e">
        <f t="shared" si="3"/>
        <v>#DIV/0!</v>
      </c>
    </row>
    <row r="139" spans="1:8" ht="15" hidden="1">
      <c r="A139" s="65">
        <v>33058</v>
      </c>
      <c r="B139" s="65"/>
      <c r="C139" s="65">
        <v>4116</v>
      </c>
      <c r="D139" s="65" t="s">
        <v>115</v>
      </c>
      <c r="E139" s="74"/>
      <c r="F139" s="231"/>
      <c r="G139" s="231">
        <v>0</v>
      </c>
      <c r="H139" s="288" t="e">
        <f t="shared" si="3"/>
        <v>#DIV/0!</v>
      </c>
    </row>
    <row r="140" spans="1:8" ht="15">
      <c r="A140" s="65">
        <v>34053</v>
      </c>
      <c r="B140" s="65"/>
      <c r="C140" s="65">
        <v>4116</v>
      </c>
      <c r="D140" s="65" t="s">
        <v>116</v>
      </c>
      <c r="E140" s="62">
        <v>0</v>
      </c>
      <c r="F140" s="231">
        <v>158</v>
      </c>
      <c r="G140" s="231">
        <v>158</v>
      </c>
      <c r="H140" s="288">
        <f t="shared" si="3"/>
        <v>100</v>
      </c>
    </row>
    <row r="141" spans="1:8" ht="15">
      <c r="A141" s="79">
        <v>34070</v>
      </c>
      <c r="B141" s="65"/>
      <c r="C141" s="65">
        <v>4116</v>
      </c>
      <c r="D141" s="65" t="s">
        <v>117</v>
      </c>
      <c r="E141" s="74">
        <v>0</v>
      </c>
      <c r="F141" s="231">
        <v>15</v>
      </c>
      <c r="G141" s="231">
        <v>15</v>
      </c>
      <c r="H141" s="288">
        <f t="shared" si="3"/>
        <v>100</v>
      </c>
    </row>
    <row r="142" spans="1:8" ht="15">
      <c r="A142" s="65"/>
      <c r="B142" s="65"/>
      <c r="C142" s="65">
        <v>4121</v>
      </c>
      <c r="D142" s="65" t="s">
        <v>118</v>
      </c>
      <c r="E142" s="62">
        <v>0</v>
      </c>
      <c r="F142" s="231">
        <v>0</v>
      </c>
      <c r="G142" s="231">
        <v>8</v>
      </c>
      <c r="H142" s="288" t="e">
        <f t="shared" si="3"/>
        <v>#DIV/0!</v>
      </c>
    </row>
    <row r="143" spans="1:8" ht="15" hidden="1">
      <c r="A143" s="65"/>
      <c r="B143" s="65"/>
      <c r="C143" s="65">
        <v>4122</v>
      </c>
      <c r="D143" s="65" t="s">
        <v>119</v>
      </c>
      <c r="E143" s="74"/>
      <c r="F143" s="231"/>
      <c r="G143" s="231">
        <v>0</v>
      </c>
      <c r="H143" s="288" t="e">
        <f t="shared" si="3"/>
        <v>#DIV/0!</v>
      </c>
    </row>
    <row r="144" spans="1:8" ht="15" hidden="1">
      <c r="A144" s="65"/>
      <c r="B144" s="65"/>
      <c r="C144" s="65">
        <v>4122</v>
      </c>
      <c r="D144" s="65" t="s">
        <v>120</v>
      </c>
      <c r="E144" s="74"/>
      <c r="F144" s="231"/>
      <c r="G144" s="231">
        <v>0</v>
      </c>
      <c r="H144" s="288" t="e">
        <f t="shared" si="3"/>
        <v>#DIV/0!</v>
      </c>
    </row>
    <row r="145" spans="1:8" ht="15" hidden="1">
      <c r="A145" s="65">
        <v>359</v>
      </c>
      <c r="B145" s="65"/>
      <c r="C145" s="65">
        <v>4122</v>
      </c>
      <c r="D145" s="65" t="s">
        <v>121</v>
      </c>
      <c r="E145" s="74"/>
      <c r="F145" s="231"/>
      <c r="G145" s="231">
        <v>0</v>
      </c>
      <c r="H145" s="288" t="e">
        <f t="shared" si="3"/>
        <v>#DIV/0!</v>
      </c>
    </row>
    <row r="146" spans="1:8" ht="15" hidden="1">
      <c r="A146" s="65">
        <v>433</v>
      </c>
      <c r="B146" s="65"/>
      <c r="C146" s="65">
        <v>4122</v>
      </c>
      <c r="D146" s="65" t="s">
        <v>122</v>
      </c>
      <c r="E146" s="62"/>
      <c r="F146" s="231"/>
      <c r="G146" s="231">
        <v>0</v>
      </c>
      <c r="H146" s="288" t="e">
        <f t="shared" si="3"/>
        <v>#DIV/0!</v>
      </c>
    </row>
    <row r="147" spans="1:8" ht="15">
      <c r="A147" s="65">
        <v>435</v>
      </c>
      <c r="B147" s="65"/>
      <c r="C147" s="65">
        <v>4122</v>
      </c>
      <c r="D147" s="65" t="s">
        <v>123</v>
      </c>
      <c r="E147" s="74">
        <v>0</v>
      </c>
      <c r="F147" s="231">
        <v>1974.1</v>
      </c>
      <c r="G147" s="231">
        <v>1973.9</v>
      </c>
      <c r="H147" s="288">
        <f t="shared" si="3"/>
        <v>99.989868800972602</v>
      </c>
    </row>
    <row r="148" spans="1:8" ht="15">
      <c r="A148" s="65">
        <v>13305</v>
      </c>
      <c r="B148" s="65"/>
      <c r="C148" s="65">
        <v>4122</v>
      </c>
      <c r="D148" s="65" t="s">
        <v>124</v>
      </c>
      <c r="E148" s="74">
        <v>0</v>
      </c>
      <c r="F148" s="231">
        <v>18373.8</v>
      </c>
      <c r="G148" s="231">
        <v>18373.8</v>
      </c>
      <c r="H148" s="288">
        <f t="shared" si="3"/>
        <v>100</v>
      </c>
    </row>
    <row r="149" spans="1:8" ht="15">
      <c r="A149" s="65">
        <v>13014</v>
      </c>
      <c r="B149" s="65"/>
      <c r="C149" s="65">
        <v>4122</v>
      </c>
      <c r="D149" s="65" t="s">
        <v>125</v>
      </c>
      <c r="E149" s="74">
        <v>0</v>
      </c>
      <c r="F149" s="231">
        <f>25+27.8</f>
        <v>52.8</v>
      </c>
      <c r="G149" s="231">
        <f>24.8+27.7</f>
        <v>52.5</v>
      </c>
      <c r="H149" s="288">
        <f t="shared" si="3"/>
        <v>99.431818181818187</v>
      </c>
    </row>
    <row r="150" spans="1:8" ht="15" hidden="1">
      <c r="A150" s="79"/>
      <c r="B150" s="65">
        <v>2143</v>
      </c>
      <c r="C150" s="65">
        <v>2111</v>
      </c>
      <c r="D150" s="65" t="s">
        <v>126</v>
      </c>
      <c r="E150" s="74"/>
      <c r="F150" s="231"/>
      <c r="G150" s="231">
        <v>0</v>
      </c>
      <c r="H150" s="288" t="e">
        <f t="shared" si="3"/>
        <v>#DIV/0!</v>
      </c>
    </row>
    <row r="151" spans="1:8" ht="15">
      <c r="A151" s="65"/>
      <c r="B151" s="65">
        <v>3113</v>
      </c>
      <c r="C151" s="65">
        <v>2119</v>
      </c>
      <c r="D151" s="65" t="s">
        <v>127</v>
      </c>
      <c r="E151" s="74">
        <v>138</v>
      </c>
      <c r="F151" s="231">
        <v>138</v>
      </c>
      <c r="G151" s="231">
        <v>137.19999999999999</v>
      </c>
      <c r="H151" s="288">
        <f t="shared" si="3"/>
        <v>99.420289855072454</v>
      </c>
    </row>
    <row r="152" spans="1:8" ht="15">
      <c r="A152" s="65"/>
      <c r="B152" s="65">
        <v>3113</v>
      </c>
      <c r="C152" s="65">
        <v>2229</v>
      </c>
      <c r="D152" s="65" t="s">
        <v>128</v>
      </c>
      <c r="E152" s="74">
        <v>0</v>
      </c>
      <c r="F152" s="231">
        <v>133.69999999999999</v>
      </c>
      <c r="G152" s="231">
        <v>133.6</v>
      </c>
      <c r="H152" s="288">
        <f t="shared" si="3"/>
        <v>99.925205684367995</v>
      </c>
    </row>
    <row r="153" spans="1:8" ht="15">
      <c r="A153" s="65"/>
      <c r="B153" s="65">
        <v>3313</v>
      </c>
      <c r="C153" s="65">
        <v>2132</v>
      </c>
      <c r="D153" s="65" t="s">
        <v>129</v>
      </c>
      <c r="E153" s="74">
        <v>332</v>
      </c>
      <c r="F153" s="231">
        <v>332</v>
      </c>
      <c r="G153" s="231">
        <v>0</v>
      </c>
      <c r="H153" s="288">
        <f t="shared" si="3"/>
        <v>0</v>
      </c>
    </row>
    <row r="154" spans="1:8" ht="15">
      <c r="A154" s="65"/>
      <c r="B154" s="65">
        <v>3313</v>
      </c>
      <c r="C154" s="65">
        <v>2133</v>
      </c>
      <c r="D154" s="65" t="s">
        <v>130</v>
      </c>
      <c r="E154" s="74">
        <v>18</v>
      </c>
      <c r="F154" s="231">
        <v>18</v>
      </c>
      <c r="G154" s="231">
        <v>0</v>
      </c>
      <c r="H154" s="288">
        <f t="shared" si="3"/>
        <v>0</v>
      </c>
    </row>
    <row r="155" spans="1:8" ht="15">
      <c r="A155" s="65"/>
      <c r="B155" s="65">
        <v>3313</v>
      </c>
      <c r="C155" s="65">
        <v>2324</v>
      </c>
      <c r="D155" s="65" t="s">
        <v>131</v>
      </c>
      <c r="E155" s="74">
        <v>0</v>
      </c>
      <c r="F155" s="231">
        <v>0</v>
      </c>
      <c r="G155" s="231">
        <v>21.1</v>
      </c>
      <c r="H155" s="288" t="e">
        <f t="shared" si="3"/>
        <v>#DIV/0!</v>
      </c>
    </row>
    <row r="156" spans="1:8" ht="15">
      <c r="A156" s="65"/>
      <c r="B156" s="65">
        <v>3392</v>
      </c>
      <c r="C156" s="65">
        <v>2324</v>
      </c>
      <c r="D156" s="65" t="s">
        <v>132</v>
      </c>
      <c r="E156" s="74">
        <v>0</v>
      </c>
      <c r="F156" s="231">
        <v>0</v>
      </c>
      <c r="G156" s="231">
        <v>7.9</v>
      </c>
      <c r="H156" s="288" t="e">
        <f t="shared" si="3"/>
        <v>#DIV/0!</v>
      </c>
    </row>
    <row r="157" spans="1:8" ht="15" hidden="1">
      <c r="A157" s="65"/>
      <c r="B157" s="65">
        <v>3399</v>
      </c>
      <c r="C157" s="65">
        <v>2133</v>
      </c>
      <c r="D157" s="65" t="s">
        <v>133</v>
      </c>
      <c r="E157" s="74"/>
      <c r="F157" s="231"/>
      <c r="G157" s="231">
        <v>0</v>
      </c>
      <c r="H157" s="288" t="e">
        <f t="shared" si="3"/>
        <v>#DIV/0!</v>
      </c>
    </row>
    <row r="158" spans="1:8" ht="15">
      <c r="A158" s="65"/>
      <c r="B158" s="65">
        <v>3399</v>
      </c>
      <c r="C158" s="65">
        <v>2310</v>
      </c>
      <c r="D158" s="65" t="s">
        <v>134</v>
      </c>
      <c r="E158" s="74">
        <v>0</v>
      </c>
      <c r="F158" s="231">
        <v>0</v>
      </c>
      <c r="G158" s="231">
        <v>6.4</v>
      </c>
      <c r="H158" s="288" t="e">
        <f t="shared" si="3"/>
        <v>#DIV/0!</v>
      </c>
    </row>
    <row r="159" spans="1:8" ht="15">
      <c r="A159" s="65"/>
      <c r="B159" s="65">
        <v>3412</v>
      </c>
      <c r="C159" s="65">
        <v>2324</v>
      </c>
      <c r="D159" s="65" t="s">
        <v>135</v>
      </c>
      <c r="E159" s="74">
        <v>0</v>
      </c>
      <c r="F159" s="231">
        <v>0</v>
      </c>
      <c r="G159" s="231">
        <v>6.9</v>
      </c>
      <c r="H159" s="288" t="e">
        <f t="shared" si="3"/>
        <v>#DIV/0!</v>
      </c>
    </row>
    <row r="160" spans="1:8" ht="15" customHeight="1">
      <c r="A160" s="65"/>
      <c r="B160" s="65">
        <v>3599</v>
      </c>
      <c r="C160" s="65">
        <v>2324</v>
      </c>
      <c r="D160" s="65" t="s">
        <v>136</v>
      </c>
      <c r="E160" s="62">
        <v>5</v>
      </c>
      <c r="F160" s="231">
        <v>5</v>
      </c>
      <c r="G160" s="231">
        <v>0.9</v>
      </c>
      <c r="H160" s="288">
        <f t="shared" si="3"/>
        <v>18</v>
      </c>
    </row>
    <row r="161" spans="1:8" ht="15" customHeight="1">
      <c r="A161" s="65"/>
      <c r="B161" s="65">
        <v>4171</v>
      </c>
      <c r="C161" s="65">
        <v>2229</v>
      </c>
      <c r="D161" s="65" t="s">
        <v>137</v>
      </c>
      <c r="E161" s="62">
        <v>17</v>
      </c>
      <c r="F161" s="231">
        <v>17</v>
      </c>
      <c r="G161" s="231">
        <v>3</v>
      </c>
      <c r="H161" s="288">
        <f t="shared" si="3"/>
        <v>17.647058823529413</v>
      </c>
    </row>
    <row r="162" spans="1:8" ht="15" hidden="1" customHeight="1">
      <c r="A162" s="65"/>
      <c r="B162" s="65">
        <v>4179</v>
      </c>
      <c r="C162" s="65">
        <v>2229</v>
      </c>
      <c r="D162" s="65" t="s">
        <v>138</v>
      </c>
      <c r="E162" s="62"/>
      <c r="F162" s="231"/>
      <c r="G162" s="231">
        <v>0</v>
      </c>
      <c r="H162" s="288" t="e">
        <f t="shared" si="3"/>
        <v>#DIV/0!</v>
      </c>
    </row>
    <row r="163" spans="1:8" ht="15" hidden="1">
      <c r="A163" s="65"/>
      <c r="B163" s="65">
        <v>4195</v>
      </c>
      <c r="C163" s="65">
        <v>2229</v>
      </c>
      <c r="D163" s="65" t="s">
        <v>139</v>
      </c>
      <c r="E163" s="62"/>
      <c r="F163" s="231"/>
      <c r="G163" s="231">
        <v>0</v>
      </c>
      <c r="H163" s="288" t="e">
        <f t="shared" si="3"/>
        <v>#DIV/0!</v>
      </c>
    </row>
    <row r="164" spans="1:8" ht="15" hidden="1">
      <c r="A164" s="65"/>
      <c r="B164" s="65">
        <v>4329</v>
      </c>
      <c r="C164" s="65">
        <v>2229</v>
      </c>
      <c r="D164" s="65" t="s">
        <v>140</v>
      </c>
      <c r="E164" s="62"/>
      <c r="F164" s="231"/>
      <c r="G164" s="231">
        <v>0</v>
      </c>
      <c r="H164" s="288" t="e">
        <f t="shared" si="3"/>
        <v>#DIV/0!</v>
      </c>
    </row>
    <row r="165" spans="1:8" ht="15" hidden="1">
      <c r="A165" s="65"/>
      <c r="B165" s="65">
        <v>4329</v>
      </c>
      <c r="C165" s="65">
        <v>2324</v>
      </c>
      <c r="D165" s="65" t="s">
        <v>141</v>
      </c>
      <c r="E165" s="62"/>
      <c r="F165" s="231"/>
      <c r="G165" s="231">
        <v>0</v>
      </c>
      <c r="H165" s="288" t="e">
        <f t="shared" si="3"/>
        <v>#DIV/0!</v>
      </c>
    </row>
    <row r="166" spans="1:8" ht="15" hidden="1">
      <c r="A166" s="65"/>
      <c r="B166" s="65">
        <v>4342</v>
      </c>
      <c r="C166" s="65">
        <v>2324</v>
      </c>
      <c r="D166" s="65" t="s">
        <v>142</v>
      </c>
      <c r="E166" s="62"/>
      <c r="F166" s="231"/>
      <c r="G166" s="231">
        <v>0</v>
      </c>
      <c r="H166" s="288" t="e">
        <f t="shared" si="3"/>
        <v>#DIV/0!</v>
      </c>
    </row>
    <row r="167" spans="1:8" ht="15" hidden="1">
      <c r="A167" s="65"/>
      <c r="B167" s="65">
        <v>4349</v>
      </c>
      <c r="C167" s="65">
        <v>2229</v>
      </c>
      <c r="D167" s="65" t="s">
        <v>143</v>
      </c>
      <c r="E167" s="62"/>
      <c r="F167" s="231"/>
      <c r="G167" s="231">
        <v>0</v>
      </c>
      <c r="H167" s="288" t="e">
        <f t="shared" si="3"/>
        <v>#DIV/0!</v>
      </c>
    </row>
    <row r="168" spans="1:8" ht="15" hidden="1">
      <c r="A168" s="79"/>
      <c r="B168" s="65">
        <v>4357</v>
      </c>
      <c r="C168" s="65">
        <v>2122</v>
      </c>
      <c r="D168" s="65" t="s">
        <v>144</v>
      </c>
      <c r="E168" s="74"/>
      <c r="F168" s="231"/>
      <c r="G168" s="231">
        <v>0</v>
      </c>
      <c r="H168" s="288" t="e">
        <f t="shared" si="3"/>
        <v>#DIV/0!</v>
      </c>
    </row>
    <row r="169" spans="1:8" ht="15">
      <c r="A169" s="65"/>
      <c r="B169" s="65">
        <v>4379</v>
      </c>
      <c r="C169" s="65">
        <v>2212</v>
      </c>
      <c r="D169" s="65" t="s">
        <v>145</v>
      </c>
      <c r="E169" s="62">
        <v>7</v>
      </c>
      <c r="F169" s="231">
        <v>7</v>
      </c>
      <c r="G169" s="231">
        <v>5.9</v>
      </c>
      <c r="H169" s="288">
        <f t="shared" si="3"/>
        <v>84.285714285714292</v>
      </c>
    </row>
    <row r="170" spans="1:8" ht="15" hidden="1">
      <c r="A170" s="65"/>
      <c r="B170" s="65">
        <v>4399</v>
      </c>
      <c r="C170" s="65">
        <v>2111</v>
      </c>
      <c r="D170" s="65" t="s">
        <v>126</v>
      </c>
      <c r="E170" s="62"/>
      <c r="F170" s="231"/>
      <c r="G170" s="231">
        <v>0</v>
      </c>
      <c r="H170" s="288" t="e">
        <f t="shared" si="3"/>
        <v>#DIV/0!</v>
      </c>
    </row>
    <row r="171" spans="1:8" ht="15" hidden="1">
      <c r="A171" s="105"/>
      <c r="B171" s="105">
        <v>4399</v>
      </c>
      <c r="C171" s="105">
        <v>2324</v>
      </c>
      <c r="D171" s="105" t="s">
        <v>146</v>
      </c>
      <c r="E171" s="77"/>
      <c r="F171" s="238"/>
      <c r="G171" s="231">
        <v>0</v>
      </c>
      <c r="H171" s="288" t="e">
        <f t="shared" si="3"/>
        <v>#DIV/0!</v>
      </c>
    </row>
    <row r="172" spans="1:8" ht="15" hidden="1">
      <c r="A172" s="65"/>
      <c r="B172" s="65">
        <v>6171</v>
      </c>
      <c r="C172" s="65">
        <v>2212</v>
      </c>
      <c r="D172" s="65" t="s">
        <v>147</v>
      </c>
      <c r="E172" s="62"/>
      <c r="F172" s="231"/>
      <c r="G172" s="231">
        <v>0</v>
      </c>
      <c r="H172" s="288" t="e">
        <f t="shared" si="3"/>
        <v>#DIV/0!</v>
      </c>
    </row>
    <row r="173" spans="1:8" ht="15">
      <c r="A173" s="105"/>
      <c r="B173" s="65">
        <v>6171</v>
      </c>
      <c r="C173" s="65">
        <v>2324</v>
      </c>
      <c r="D173" s="65" t="s">
        <v>148</v>
      </c>
      <c r="E173" s="62">
        <v>3</v>
      </c>
      <c r="F173" s="231">
        <v>3</v>
      </c>
      <c r="G173" s="231">
        <v>4</v>
      </c>
      <c r="H173" s="288">
        <f t="shared" si="3"/>
        <v>133.33333333333331</v>
      </c>
    </row>
    <row r="174" spans="1:8" ht="15" hidden="1">
      <c r="A174" s="105"/>
      <c r="B174" s="65">
        <v>6402</v>
      </c>
      <c r="C174" s="65">
        <v>2229</v>
      </c>
      <c r="D174" s="65" t="s">
        <v>149</v>
      </c>
      <c r="E174" s="62"/>
      <c r="F174" s="231"/>
      <c r="G174" s="231">
        <v>0</v>
      </c>
      <c r="H174" s="288" t="e">
        <f>(#REF!/F174)*100</f>
        <v>#REF!</v>
      </c>
    </row>
    <row r="175" spans="1:8" ht="15" hidden="1">
      <c r="A175" s="79"/>
      <c r="B175" s="65"/>
      <c r="C175" s="65"/>
      <c r="D175" s="65"/>
      <c r="E175" s="74"/>
      <c r="F175" s="231"/>
      <c r="G175" s="231">
        <v>0</v>
      </c>
      <c r="H175" s="288" t="e">
        <f>(#REF!/F175)*100</f>
        <v>#REF!</v>
      </c>
    </row>
    <row r="176" spans="1:8" ht="15" hidden="1">
      <c r="A176" s="65"/>
      <c r="B176" s="65"/>
      <c r="C176" s="65"/>
      <c r="D176" s="65"/>
      <c r="E176" s="62"/>
      <c r="F176" s="231"/>
      <c r="G176" s="231">
        <v>0</v>
      </c>
      <c r="H176" s="288" t="e">
        <f>(#REF!/F176)*100</f>
        <v>#REF!</v>
      </c>
    </row>
    <row r="177" spans="1:8" ht="15" customHeight="1" thickBot="1">
      <c r="A177" s="99"/>
      <c r="B177" s="99"/>
      <c r="C177" s="99"/>
      <c r="D177" s="99"/>
      <c r="E177" s="100"/>
      <c r="F177" s="261"/>
      <c r="G177" s="261"/>
      <c r="H177" s="288"/>
    </row>
    <row r="178" spans="1:8" s="48" customFormat="1" ht="21.75" customHeight="1" thickTop="1" thickBot="1">
      <c r="A178" s="102"/>
      <c r="B178" s="102"/>
      <c r="C178" s="102"/>
      <c r="D178" s="103" t="s">
        <v>150</v>
      </c>
      <c r="E178" s="104">
        <f>SUM(E130:E177)</f>
        <v>525</v>
      </c>
      <c r="F178" s="262">
        <f>SUM(F130:F177)</f>
        <v>21232.399999999998</v>
      </c>
      <c r="G178" s="262">
        <f t="shared" ref="G178" si="4">SUM(G130:G177)</f>
        <v>20912.100000000006</v>
      </c>
      <c r="H178" s="290">
        <f>(G178/F178)*100</f>
        <v>98.491456453344924</v>
      </c>
    </row>
    <row r="179" spans="1:8" ht="15" customHeight="1">
      <c r="A179" s="88"/>
      <c r="B179" s="48"/>
      <c r="C179" s="88"/>
      <c r="D179" s="106"/>
      <c r="E179" s="89"/>
      <c r="F179" s="258"/>
      <c r="G179" s="249"/>
      <c r="H179" s="280"/>
    </row>
    <row r="180" spans="1:8" ht="14.25" hidden="1" customHeight="1">
      <c r="A180" s="48"/>
      <c r="B180" s="48"/>
      <c r="C180" s="48"/>
      <c r="D180" s="48"/>
      <c r="E180" s="49"/>
      <c r="F180" s="253"/>
      <c r="G180" s="253"/>
      <c r="H180" s="284"/>
    </row>
    <row r="181" spans="1:8" ht="14.25" hidden="1" customHeight="1">
      <c r="A181" s="48"/>
      <c r="B181" s="48"/>
      <c r="C181" s="48"/>
      <c r="D181" s="48"/>
      <c r="E181" s="49"/>
      <c r="F181" s="253"/>
      <c r="G181" s="253"/>
      <c r="H181" s="284"/>
    </row>
    <row r="182" spans="1:8" ht="13.5" hidden="1" customHeight="1">
      <c r="A182" s="48"/>
      <c r="B182" s="48"/>
      <c r="C182" s="48"/>
      <c r="D182" s="48"/>
      <c r="E182" s="49"/>
      <c r="F182" s="253"/>
      <c r="G182" s="253"/>
      <c r="H182" s="284"/>
    </row>
    <row r="183" spans="1:8" ht="13.5" hidden="1" customHeight="1">
      <c r="A183" s="48"/>
      <c r="B183" s="48"/>
      <c r="C183" s="48"/>
      <c r="D183" s="48"/>
      <c r="E183" s="49"/>
      <c r="F183" s="253"/>
      <c r="G183" s="253"/>
      <c r="H183" s="284"/>
    </row>
    <row r="184" spans="1:8" ht="13.5" customHeight="1" thickBot="1">
      <c r="A184" s="48"/>
      <c r="B184" s="48"/>
      <c r="C184" s="48"/>
      <c r="D184" s="48"/>
      <c r="E184" s="49"/>
      <c r="F184" s="253"/>
      <c r="G184" s="253"/>
      <c r="H184" s="284"/>
    </row>
    <row r="185" spans="1:8" ht="15.75">
      <c r="A185" s="50" t="s">
        <v>27</v>
      </c>
      <c r="B185" s="50" t="s">
        <v>28</v>
      </c>
      <c r="C185" s="50" t="s">
        <v>29</v>
      </c>
      <c r="D185" s="51" t="s">
        <v>30</v>
      </c>
      <c r="E185" s="52" t="s">
        <v>31</v>
      </c>
      <c r="F185" s="226" t="s">
        <v>31</v>
      </c>
      <c r="G185" s="226" t="s">
        <v>8</v>
      </c>
      <c r="H185" s="285" t="s">
        <v>32</v>
      </c>
    </row>
    <row r="186" spans="1:8" ht="15.75" customHeight="1" thickBot="1">
      <c r="A186" s="53"/>
      <c r="B186" s="53"/>
      <c r="C186" s="53"/>
      <c r="D186" s="54"/>
      <c r="E186" s="55" t="s">
        <v>33</v>
      </c>
      <c r="F186" s="255" t="s">
        <v>34</v>
      </c>
      <c r="G186" s="228" t="s">
        <v>35</v>
      </c>
      <c r="H186" s="286" t="s">
        <v>11</v>
      </c>
    </row>
    <row r="187" spans="1:8" ht="15.75" customHeight="1" thickTop="1">
      <c r="A187" s="57">
        <v>60</v>
      </c>
      <c r="B187" s="57"/>
      <c r="C187" s="57"/>
      <c r="D187" s="58" t="s">
        <v>151</v>
      </c>
      <c r="E187" s="59"/>
      <c r="F187" s="232"/>
      <c r="G187" s="232"/>
      <c r="H187" s="287"/>
    </row>
    <row r="188" spans="1:8" ht="14.25" customHeight="1">
      <c r="A188" s="92"/>
      <c r="B188" s="92"/>
      <c r="C188" s="92"/>
      <c r="D188" s="92"/>
      <c r="E188" s="62"/>
      <c r="F188" s="231"/>
      <c r="G188" s="231"/>
      <c r="H188" s="288"/>
    </row>
    <row r="189" spans="1:8" ht="15" hidden="1">
      <c r="A189" s="65"/>
      <c r="B189" s="65"/>
      <c r="C189" s="65">
        <v>1332</v>
      </c>
      <c r="D189" s="65" t="s">
        <v>152</v>
      </c>
      <c r="E189" s="62"/>
      <c r="F189" s="231"/>
      <c r="G189" s="231">
        <v>0</v>
      </c>
      <c r="H189" s="288" t="e">
        <f>(#REF!/F189)*100</f>
        <v>#REF!</v>
      </c>
    </row>
    <row r="190" spans="1:8" ht="15">
      <c r="A190" s="65"/>
      <c r="B190" s="65"/>
      <c r="C190" s="65">
        <v>1333</v>
      </c>
      <c r="D190" s="65" t="s">
        <v>153</v>
      </c>
      <c r="E190" s="62">
        <v>550</v>
      </c>
      <c r="F190" s="231">
        <v>550</v>
      </c>
      <c r="G190" s="231">
        <v>346.5</v>
      </c>
      <c r="H190" s="288">
        <f t="shared" ref="H190:H205" si="5">(G190/F190)*100</f>
        <v>63</v>
      </c>
    </row>
    <row r="191" spans="1:8" ht="15">
      <c r="A191" s="65"/>
      <c r="B191" s="65"/>
      <c r="C191" s="65">
        <v>1334</v>
      </c>
      <c r="D191" s="65" t="s">
        <v>154</v>
      </c>
      <c r="E191" s="62">
        <v>60</v>
      </c>
      <c r="F191" s="231">
        <v>60</v>
      </c>
      <c r="G191" s="231">
        <v>130.5</v>
      </c>
      <c r="H191" s="288">
        <f t="shared" si="5"/>
        <v>217.49999999999997</v>
      </c>
    </row>
    <row r="192" spans="1:8" ht="15">
      <c r="A192" s="65"/>
      <c r="B192" s="65"/>
      <c r="C192" s="65">
        <v>1335</v>
      </c>
      <c r="D192" s="65" t="s">
        <v>155</v>
      </c>
      <c r="E192" s="62">
        <v>25</v>
      </c>
      <c r="F192" s="231">
        <v>25</v>
      </c>
      <c r="G192" s="231">
        <v>38</v>
      </c>
      <c r="H192" s="288">
        <f t="shared" si="5"/>
        <v>152</v>
      </c>
    </row>
    <row r="193" spans="1:8" ht="15">
      <c r="A193" s="65"/>
      <c r="B193" s="65"/>
      <c r="C193" s="65">
        <v>1361</v>
      </c>
      <c r="D193" s="65" t="s">
        <v>76</v>
      </c>
      <c r="E193" s="62">
        <v>240</v>
      </c>
      <c r="F193" s="231">
        <v>240</v>
      </c>
      <c r="G193" s="231">
        <v>263.8</v>
      </c>
      <c r="H193" s="288">
        <f t="shared" si="5"/>
        <v>109.91666666666666</v>
      </c>
    </row>
    <row r="194" spans="1:8" ht="15" customHeight="1">
      <c r="A194" s="65">
        <v>29004</v>
      </c>
      <c r="B194" s="65"/>
      <c r="C194" s="65">
        <v>4116</v>
      </c>
      <c r="D194" s="65" t="s">
        <v>156</v>
      </c>
      <c r="E194" s="62">
        <v>0</v>
      </c>
      <c r="F194" s="231">
        <v>107.4</v>
      </c>
      <c r="G194" s="231">
        <v>107.4</v>
      </c>
      <c r="H194" s="288">
        <f t="shared" si="5"/>
        <v>100</v>
      </c>
    </row>
    <row r="195" spans="1:8" ht="15">
      <c r="A195" s="65">
        <v>29008</v>
      </c>
      <c r="B195" s="65"/>
      <c r="C195" s="65">
        <v>4116</v>
      </c>
      <c r="D195" s="65" t="s">
        <v>157</v>
      </c>
      <c r="E195" s="62">
        <v>0</v>
      </c>
      <c r="F195" s="231">
        <v>75.8</v>
      </c>
      <c r="G195" s="231">
        <v>100.8</v>
      </c>
      <c r="H195" s="288">
        <f t="shared" si="5"/>
        <v>132.98153034300793</v>
      </c>
    </row>
    <row r="196" spans="1:8" ht="15" hidden="1" customHeight="1">
      <c r="A196" s="65">
        <v>29516</v>
      </c>
      <c r="B196" s="65"/>
      <c r="C196" s="65">
        <v>4216</v>
      </c>
      <c r="D196" s="65" t="s">
        <v>158</v>
      </c>
      <c r="E196" s="62"/>
      <c r="F196" s="231"/>
      <c r="G196" s="231">
        <v>0</v>
      </c>
      <c r="H196" s="288" t="e">
        <f t="shared" si="5"/>
        <v>#DIV/0!</v>
      </c>
    </row>
    <row r="197" spans="1:8" ht="15" hidden="1" customHeight="1">
      <c r="A197" s="105">
        <v>379</v>
      </c>
      <c r="B197" s="105"/>
      <c r="C197" s="105">
        <v>4122</v>
      </c>
      <c r="D197" s="105" t="s">
        <v>159</v>
      </c>
      <c r="E197" s="77"/>
      <c r="F197" s="238"/>
      <c r="G197" s="231">
        <v>0</v>
      </c>
      <c r="H197" s="288" t="e">
        <f t="shared" si="5"/>
        <v>#DIV/0!</v>
      </c>
    </row>
    <row r="198" spans="1:8" ht="15">
      <c r="A198" s="105"/>
      <c r="B198" s="105">
        <v>1014</v>
      </c>
      <c r="C198" s="105">
        <v>2132</v>
      </c>
      <c r="D198" s="105" t="s">
        <v>160</v>
      </c>
      <c r="E198" s="77">
        <v>24</v>
      </c>
      <c r="F198" s="238">
        <v>24</v>
      </c>
      <c r="G198" s="231">
        <v>12.7</v>
      </c>
      <c r="H198" s="288">
        <f t="shared" si="5"/>
        <v>52.916666666666664</v>
      </c>
    </row>
    <row r="199" spans="1:8" ht="15">
      <c r="A199" s="105"/>
      <c r="B199" s="105">
        <v>1070</v>
      </c>
      <c r="C199" s="105">
        <v>2212</v>
      </c>
      <c r="D199" s="65" t="s">
        <v>161</v>
      </c>
      <c r="E199" s="77">
        <v>40</v>
      </c>
      <c r="F199" s="238">
        <v>40</v>
      </c>
      <c r="G199" s="231">
        <v>5.6</v>
      </c>
      <c r="H199" s="288">
        <f t="shared" si="5"/>
        <v>13.999999999999998</v>
      </c>
    </row>
    <row r="200" spans="1:8" ht="15">
      <c r="A200" s="105"/>
      <c r="B200" s="105">
        <v>2119</v>
      </c>
      <c r="C200" s="105">
        <v>2343</v>
      </c>
      <c r="D200" s="105" t="s">
        <v>162</v>
      </c>
      <c r="E200" s="77">
        <v>15000</v>
      </c>
      <c r="F200" s="238">
        <v>15000</v>
      </c>
      <c r="G200" s="231">
        <v>6462.7</v>
      </c>
      <c r="H200" s="288">
        <f t="shared" si="5"/>
        <v>43.084666666666664</v>
      </c>
    </row>
    <row r="201" spans="1:8" ht="15">
      <c r="A201" s="105"/>
      <c r="B201" s="105">
        <v>2369</v>
      </c>
      <c r="C201" s="105">
        <v>2212</v>
      </c>
      <c r="D201" s="65" t="s">
        <v>163</v>
      </c>
      <c r="E201" s="77">
        <v>10</v>
      </c>
      <c r="F201" s="238">
        <v>10</v>
      </c>
      <c r="G201" s="231">
        <v>80</v>
      </c>
      <c r="H201" s="288">
        <f t="shared" si="5"/>
        <v>800</v>
      </c>
    </row>
    <row r="202" spans="1:8" ht="15">
      <c r="A202" s="105"/>
      <c r="B202" s="105">
        <v>3322</v>
      </c>
      <c r="C202" s="105">
        <v>2212</v>
      </c>
      <c r="D202" s="65" t="s">
        <v>164</v>
      </c>
      <c r="E202" s="77">
        <v>20</v>
      </c>
      <c r="F202" s="238">
        <v>20</v>
      </c>
      <c r="G202" s="231">
        <v>17</v>
      </c>
      <c r="H202" s="288">
        <f t="shared" si="5"/>
        <v>85</v>
      </c>
    </row>
    <row r="203" spans="1:8" ht="15">
      <c r="A203" s="105"/>
      <c r="B203" s="105">
        <v>3749</v>
      </c>
      <c r="C203" s="105">
        <v>2212</v>
      </c>
      <c r="D203" s="65" t="s">
        <v>165</v>
      </c>
      <c r="E203" s="77">
        <v>8</v>
      </c>
      <c r="F203" s="238">
        <v>8</v>
      </c>
      <c r="G203" s="231">
        <v>1</v>
      </c>
      <c r="H203" s="288">
        <f t="shared" si="5"/>
        <v>12.5</v>
      </c>
    </row>
    <row r="204" spans="1:8" ht="15">
      <c r="A204" s="65"/>
      <c r="B204" s="65">
        <v>6171</v>
      </c>
      <c r="C204" s="65">
        <v>2212</v>
      </c>
      <c r="D204" s="65" t="s">
        <v>166</v>
      </c>
      <c r="E204" s="62">
        <v>3</v>
      </c>
      <c r="F204" s="231">
        <v>3</v>
      </c>
      <c r="G204" s="231">
        <v>62.8</v>
      </c>
      <c r="H204" s="288">
        <f t="shared" si="5"/>
        <v>2093.3333333333335</v>
      </c>
    </row>
    <row r="205" spans="1:8" ht="15">
      <c r="A205" s="65"/>
      <c r="B205" s="65">
        <v>6171</v>
      </c>
      <c r="C205" s="65">
        <v>2324</v>
      </c>
      <c r="D205" s="65" t="s">
        <v>167</v>
      </c>
      <c r="E205" s="62">
        <v>8</v>
      </c>
      <c r="F205" s="231">
        <v>8</v>
      </c>
      <c r="G205" s="231">
        <v>11</v>
      </c>
      <c r="H205" s="288">
        <f t="shared" si="5"/>
        <v>137.5</v>
      </c>
    </row>
    <row r="206" spans="1:8" ht="15" hidden="1">
      <c r="A206" s="65"/>
      <c r="B206" s="65">
        <v>6171</v>
      </c>
      <c r="C206" s="65">
        <v>2329</v>
      </c>
      <c r="D206" s="65" t="s">
        <v>168</v>
      </c>
      <c r="E206" s="62"/>
      <c r="F206" s="231"/>
      <c r="G206" s="231"/>
      <c r="H206" s="288"/>
    </row>
    <row r="207" spans="1:8" ht="15" customHeight="1" thickBot="1">
      <c r="A207" s="99"/>
      <c r="B207" s="99"/>
      <c r="C207" s="99"/>
      <c r="D207" s="99"/>
      <c r="E207" s="100"/>
      <c r="F207" s="261"/>
      <c r="G207" s="261"/>
      <c r="H207" s="293"/>
    </row>
    <row r="208" spans="1:8" s="48" customFormat="1" ht="21.75" customHeight="1" thickTop="1" thickBot="1">
      <c r="A208" s="102"/>
      <c r="B208" s="102"/>
      <c r="C208" s="102"/>
      <c r="D208" s="103" t="s">
        <v>169</v>
      </c>
      <c r="E208" s="104">
        <f t="shared" ref="E208:G208" si="6">SUM(E188:E207)</f>
        <v>15988</v>
      </c>
      <c r="F208" s="262">
        <f t="shared" si="6"/>
        <v>16171.2</v>
      </c>
      <c r="G208" s="262">
        <f t="shared" si="6"/>
        <v>7639.8</v>
      </c>
      <c r="H208" s="290">
        <f>(G208/F208)*100</f>
        <v>47.243247254378154</v>
      </c>
    </row>
    <row r="209" spans="1:8" s="48" customFormat="1" ht="21.75" customHeight="1">
      <c r="A209" s="88"/>
      <c r="B209" s="88"/>
      <c r="C209" s="88"/>
      <c r="D209" s="45"/>
      <c r="E209" s="89"/>
      <c r="F209" s="258"/>
      <c r="G209" s="258"/>
      <c r="H209" s="291"/>
    </row>
    <row r="210" spans="1:8" s="48" customFormat="1" ht="21.75" hidden="1" customHeight="1">
      <c r="A210" s="88"/>
      <c r="B210" s="88"/>
      <c r="C210" s="88"/>
      <c r="D210" s="45"/>
      <c r="E210" s="89"/>
      <c r="F210" s="258"/>
      <c r="G210" s="258"/>
      <c r="H210" s="291"/>
    </row>
    <row r="211" spans="1:8" s="48" customFormat="1" ht="21.75" hidden="1" customHeight="1">
      <c r="A211" s="88"/>
      <c r="B211" s="88"/>
      <c r="C211" s="88"/>
      <c r="D211" s="45"/>
      <c r="E211" s="89"/>
      <c r="F211" s="258"/>
      <c r="G211" s="258"/>
      <c r="H211" s="291"/>
    </row>
    <row r="212" spans="1:8" s="48" customFormat="1" ht="21.75" hidden="1" customHeight="1">
      <c r="A212" s="88"/>
      <c r="B212" s="88"/>
      <c r="C212" s="88"/>
      <c r="D212" s="45"/>
      <c r="E212" s="89"/>
      <c r="F212" s="258"/>
      <c r="G212" s="258"/>
      <c r="H212" s="291"/>
    </row>
    <row r="213" spans="1:8" s="48" customFormat="1" ht="21.75" hidden="1" customHeight="1">
      <c r="A213" s="88"/>
      <c r="B213" s="88"/>
      <c r="C213" s="88"/>
      <c r="D213" s="45"/>
      <c r="E213" s="89"/>
      <c r="F213" s="258"/>
      <c r="G213" s="258"/>
      <c r="H213" s="291"/>
    </row>
    <row r="214" spans="1:8" s="48" customFormat="1" ht="21.75" hidden="1" customHeight="1">
      <c r="A214" s="88"/>
      <c r="B214" s="88"/>
      <c r="C214" s="88"/>
      <c r="D214" s="45"/>
      <c r="E214" s="89"/>
      <c r="F214" s="258"/>
      <c r="G214" s="258"/>
      <c r="H214" s="291"/>
    </row>
    <row r="215" spans="1:8" s="48" customFormat="1" ht="21.75" hidden="1" customHeight="1">
      <c r="A215" s="88"/>
      <c r="B215" s="88"/>
      <c r="C215" s="88"/>
      <c r="D215" s="45"/>
      <c r="E215" s="89"/>
      <c r="F215" s="258"/>
      <c r="G215" s="258"/>
      <c r="H215" s="291"/>
    </row>
    <row r="216" spans="1:8" s="48" customFormat="1" ht="21.75" hidden="1" customHeight="1">
      <c r="A216" s="88"/>
      <c r="B216" s="88"/>
      <c r="C216" s="88"/>
      <c r="D216" s="45"/>
      <c r="E216" s="89"/>
      <c r="F216" s="258"/>
      <c r="G216" s="258"/>
      <c r="H216" s="291"/>
    </row>
    <row r="217" spans="1:8" s="48" customFormat="1" ht="21.75" hidden="1" customHeight="1">
      <c r="A217" s="88"/>
      <c r="B217" s="88"/>
      <c r="C217" s="88"/>
      <c r="D217" s="45"/>
      <c r="E217" s="89"/>
      <c r="F217" s="258"/>
      <c r="G217" s="258"/>
      <c r="H217" s="291"/>
    </row>
    <row r="218" spans="1:8" s="48" customFormat="1" ht="21.75" customHeight="1">
      <c r="A218" s="88"/>
      <c r="B218" s="88"/>
      <c r="C218" s="88"/>
      <c r="D218" s="45"/>
      <c r="E218" s="89"/>
      <c r="F218" s="258"/>
      <c r="G218" s="258"/>
      <c r="H218" s="291"/>
    </row>
    <row r="219" spans="1:8" ht="14.25" customHeight="1">
      <c r="A219" s="88"/>
      <c r="B219" s="88"/>
      <c r="C219" s="88"/>
      <c r="D219" s="45"/>
      <c r="E219" s="89"/>
      <c r="F219" s="258"/>
      <c r="G219" s="258"/>
      <c r="H219" s="291"/>
    </row>
    <row r="220" spans="1:8" ht="14.25" hidden="1" customHeight="1">
      <c r="A220" s="88"/>
      <c r="B220" s="88"/>
      <c r="C220" s="88"/>
      <c r="D220" s="45"/>
      <c r="E220" s="89"/>
      <c r="F220" s="258"/>
      <c r="G220" s="258"/>
      <c r="H220" s="291"/>
    </row>
    <row r="221" spans="1:8" ht="14.25" hidden="1" customHeight="1">
      <c r="A221" s="88"/>
      <c r="B221" s="88"/>
      <c r="C221" s="88"/>
      <c r="D221" s="45"/>
      <c r="E221" s="89"/>
      <c r="F221" s="258"/>
      <c r="G221" s="258"/>
      <c r="H221" s="291"/>
    </row>
    <row r="222" spans="1:8" ht="14.25" hidden="1" customHeight="1">
      <c r="A222" s="88"/>
      <c r="B222" s="88"/>
      <c r="C222" s="88"/>
      <c r="D222" s="45"/>
      <c r="E222" s="89"/>
      <c r="F222" s="258"/>
      <c r="G222" s="258"/>
      <c r="H222" s="291"/>
    </row>
    <row r="223" spans="1:8" ht="15" hidden="1" customHeight="1">
      <c r="A223" s="88"/>
      <c r="B223" s="88"/>
      <c r="C223" s="88"/>
      <c r="D223" s="45"/>
      <c r="E223" s="89"/>
      <c r="F223" s="258"/>
      <c r="G223" s="258"/>
      <c r="H223" s="291"/>
    </row>
    <row r="224" spans="1:8" ht="15" customHeight="1" thickBot="1">
      <c r="A224" s="88"/>
      <c r="B224" s="88"/>
      <c r="C224" s="88"/>
      <c r="D224" s="45"/>
      <c r="E224" s="89"/>
      <c r="F224" s="258"/>
      <c r="G224" s="258"/>
      <c r="H224" s="291"/>
    </row>
    <row r="225" spans="1:8" ht="15.75">
      <c r="A225" s="50" t="s">
        <v>27</v>
      </c>
      <c r="B225" s="50" t="s">
        <v>28</v>
      </c>
      <c r="C225" s="50" t="s">
        <v>29</v>
      </c>
      <c r="D225" s="51" t="s">
        <v>30</v>
      </c>
      <c r="E225" s="52" t="s">
        <v>31</v>
      </c>
      <c r="F225" s="226" t="s">
        <v>31</v>
      </c>
      <c r="G225" s="226" t="s">
        <v>8</v>
      </c>
      <c r="H225" s="285" t="s">
        <v>32</v>
      </c>
    </row>
    <row r="226" spans="1:8" ht="15.75" customHeight="1" thickBot="1">
      <c r="A226" s="53"/>
      <c r="B226" s="53"/>
      <c r="C226" s="53"/>
      <c r="D226" s="54"/>
      <c r="E226" s="55" t="s">
        <v>33</v>
      </c>
      <c r="F226" s="255" t="s">
        <v>34</v>
      </c>
      <c r="G226" s="228" t="s">
        <v>35</v>
      </c>
      <c r="H226" s="286" t="s">
        <v>11</v>
      </c>
    </row>
    <row r="227" spans="1:8" ht="15.75" customHeight="1" thickTop="1">
      <c r="A227" s="57">
        <v>80</v>
      </c>
      <c r="B227" s="57"/>
      <c r="C227" s="57"/>
      <c r="D227" s="58" t="s">
        <v>170</v>
      </c>
      <c r="E227" s="59"/>
      <c r="F227" s="232"/>
      <c r="G227" s="232"/>
      <c r="H227" s="287"/>
    </row>
    <row r="228" spans="1:8" ht="15">
      <c r="A228" s="65"/>
      <c r="B228" s="65"/>
      <c r="C228" s="65"/>
      <c r="D228" s="65"/>
      <c r="E228" s="62"/>
      <c r="F228" s="231"/>
      <c r="G228" s="231"/>
      <c r="H228" s="288"/>
    </row>
    <row r="229" spans="1:8" ht="15">
      <c r="A229" s="65"/>
      <c r="B229" s="65"/>
      <c r="C229" s="65">
        <v>1353</v>
      </c>
      <c r="D229" s="65" t="s">
        <v>171</v>
      </c>
      <c r="E229" s="62">
        <v>700</v>
      </c>
      <c r="F229" s="231">
        <v>700</v>
      </c>
      <c r="G229" s="231">
        <v>360.9</v>
      </c>
      <c r="H229" s="288">
        <f t="shared" ref="H229:H241" si="7">(G229/F229)*100</f>
        <v>51.557142857142857</v>
      </c>
    </row>
    <row r="230" spans="1:8" ht="15">
      <c r="A230" s="65"/>
      <c r="B230" s="65"/>
      <c r="C230" s="65">
        <v>1359</v>
      </c>
      <c r="D230" s="65" t="s">
        <v>172</v>
      </c>
      <c r="E230" s="62">
        <v>0</v>
      </c>
      <c r="F230" s="231">
        <v>0</v>
      </c>
      <c r="G230" s="231">
        <v>-3</v>
      </c>
      <c r="H230" s="288" t="e">
        <f t="shared" si="7"/>
        <v>#DIV/0!</v>
      </c>
    </row>
    <row r="231" spans="1:8" ht="15">
      <c r="A231" s="65"/>
      <c r="B231" s="65"/>
      <c r="C231" s="65">
        <v>1361</v>
      </c>
      <c r="D231" s="65" t="s">
        <v>76</v>
      </c>
      <c r="E231" s="62">
        <v>6200</v>
      </c>
      <c r="F231" s="231">
        <v>6201</v>
      </c>
      <c r="G231" s="231">
        <v>4116.3</v>
      </c>
      <c r="H231" s="288">
        <f t="shared" si="7"/>
        <v>66.38122883405903</v>
      </c>
    </row>
    <row r="232" spans="1:8" ht="15">
      <c r="A232" s="65"/>
      <c r="B232" s="65"/>
      <c r="C232" s="65">
        <v>4121</v>
      </c>
      <c r="D232" s="65" t="s">
        <v>173</v>
      </c>
      <c r="E232" s="77">
        <v>280</v>
      </c>
      <c r="F232" s="238">
        <v>280</v>
      </c>
      <c r="G232" s="231">
        <v>122</v>
      </c>
      <c r="H232" s="288">
        <f t="shared" si="7"/>
        <v>43.571428571428569</v>
      </c>
    </row>
    <row r="233" spans="1:8" ht="15" hidden="1">
      <c r="A233" s="65">
        <v>222</v>
      </c>
      <c r="B233" s="65"/>
      <c r="C233" s="65">
        <v>4122</v>
      </c>
      <c r="D233" s="65" t="s">
        <v>174</v>
      </c>
      <c r="E233" s="77"/>
      <c r="F233" s="238"/>
      <c r="G233" s="231">
        <v>0</v>
      </c>
      <c r="H233" s="288" t="e">
        <f t="shared" si="7"/>
        <v>#DIV/0!</v>
      </c>
    </row>
    <row r="234" spans="1:8" ht="15">
      <c r="A234" s="65"/>
      <c r="B234" s="65">
        <v>2219</v>
      </c>
      <c r="C234" s="65">
        <v>2324</v>
      </c>
      <c r="D234" s="65" t="s">
        <v>175</v>
      </c>
      <c r="E234" s="62">
        <v>0</v>
      </c>
      <c r="F234" s="231">
        <v>0</v>
      </c>
      <c r="G234" s="231">
        <v>5</v>
      </c>
      <c r="H234" s="288" t="e">
        <f t="shared" si="7"/>
        <v>#DIV/0!</v>
      </c>
    </row>
    <row r="235" spans="1:8" ht="15" hidden="1">
      <c r="A235" s="65"/>
      <c r="B235" s="65">
        <v>2219</v>
      </c>
      <c r="C235" s="65">
        <v>2329</v>
      </c>
      <c r="D235" s="65" t="s">
        <v>176</v>
      </c>
      <c r="E235" s="62"/>
      <c r="F235" s="231"/>
      <c r="G235" s="231">
        <v>0</v>
      </c>
      <c r="H235" s="288" t="e">
        <f t="shared" si="7"/>
        <v>#DIV/0!</v>
      </c>
    </row>
    <row r="236" spans="1:8" ht="15">
      <c r="A236" s="65"/>
      <c r="B236" s="65">
        <v>2229</v>
      </c>
      <c r="C236" s="65">
        <v>2212</v>
      </c>
      <c r="D236" s="65" t="s">
        <v>177</v>
      </c>
      <c r="E236" s="77">
        <v>150</v>
      </c>
      <c r="F236" s="238">
        <v>150</v>
      </c>
      <c r="G236" s="231">
        <v>49.3</v>
      </c>
      <c r="H236" s="288">
        <f t="shared" si="7"/>
        <v>32.866666666666667</v>
      </c>
    </row>
    <row r="237" spans="1:8" ht="15">
      <c r="A237" s="65"/>
      <c r="B237" s="65">
        <v>2229</v>
      </c>
      <c r="C237" s="65">
        <v>2324</v>
      </c>
      <c r="D237" s="65" t="s">
        <v>178</v>
      </c>
      <c r="E237" s="77">
        <v>0</v>
      </c>
      <c r="F237" s="238">
        <v>0</v>
      </c>
      <c r="G237" s="231">
        <v>6</v>
      </c>
      <c r="H237" s="288" t="e">
        <f t="shared" si="7"/>
        <v>#DIV/0!</v>
      </c>
    </row>
    <row r="238" spans="1:8" ht="15">
      <c r="A238" s="65"/>
      <c r="B238" s="65">
        <v>2299</v>
      </c>
      <c r="C238" s="65">
        <v>2212</v>
      </c>
      <c r="D238" s="65" t="s">
        <v>179</v>
      </c>
      <c r="E238" s="62">
        <v>2500</v>
      </c>
      <c r="F238" s="231">
        <v>2625</v>
      </c>
      <c r="G238" s="231">
        <v>1876.3</v>
      </c>
      <c r="H238" s="288">
        <f t="shared" si="7"/>
        <v>71.478095238095236</v>
      </c>
    </row>
    <row r="239" spans="1:8" ht="15" hidden="1">
      <c r="A239" s="65"/>
      <c r="B239" s="65">
        <v>2299</v>
      </c>
      <c r="C239" s="65">
        <v>2324</v>
      </c>
      <c r="D239" s="65" t="s">
        <v>180</v>
      </c>
      <c r="E239" s="77"/>
      <c r="F239" s="238"/>
      <c r="G239" s="231">
        <v>0</v>
      </c>
      <c r="H239" s="288" t="e">
        <f t="shared" si="7"/>
        <v>#DIV/0!</v>
      </c>
    </row>
    <row r="240" spans="1:8" ht="15">
      <c r="A240" s="105"/>
      <c r="B240" s="105">
        <v>6171</v>
      </c>
      <c r="C240" s="105">
        <v>2324</v>
      </c>
      <c r="D240" s="105" t="s">
        <v>181</v>
      </c>
      <c r="E240" s="77">
        <v>350</v>
      </c>
      <c r="F240" s="238">
        <v>350</v>
      </c>
      <c r="G240" s="231">
        <v>139.80000000000001</v>
      </c>
      <c r="H240" s="288">
        <f t="shared" si="7"/>
        <v>39.94285714285715</v>
      </c>
    </row>
    <row r="241" spans="1:8" ht="15">
      <c r="A241" s="65"/>
      <c r="B241" s="65">
        <v>6171</v>
      </c>
      <c r="C241" s="65">
        <v>2329</v>
      </c>
      <c r="D241" s="65" t="s">
        <v>182</v>
      </c>
      <c r="E241" s="77">
        <v>0</v>
      </c>
      <c r="F241" s="238">
        <v>0</v>
      </c>
      <c r="G241" s="231">
        <v>40</v>
      </c>
      <c r="H241" s="288" t="e">
        <f t="shared" si="7"/>
        <v>#DIV/0!</v>
      </c>
    </row>
    <row r="242" spans="1:8" ht="15.75" thickBot="1">
      <c r="A242" s="99"/>
      <c r="B242" s="99"/>
      <c r="C242" s="99"/>
      <c r="D242" s="99"/>
      <c r="E242" s="100"/>
      <c r="F242" s="261"/>
      <c r="G242" s="261"/>
      <c r="H242" s="293"/>
    </row>
    <row r="243" spans="1:8" s="48" customFormat="1" ht="21.75" customHeight="1" thickTop="1" thickBot="1">
      <c r="A243" s="102"/>
      <c r="B243" s="102"/>
      <c r="C243" s="102"/>
      <c r="D243" s="103" t="s">
        <v>183</v>
      </c>
      <c r="E243" s="104">
        <f t="shared" ref="E243:G243" si="8">SUM(E228:E242)</f>
        <v>10180</v>
      </c>
      <c r="F243" s="262">
        <f t="shared" si="8"/>
        <v>10306</v>
      </c>
      <c r="G243" s="262">
        <f t="shared" si="8"/>
        <v>6712.6</v>
      </c>
      <c r="H243" s="290">
        <f>(G243/F243)*100</f>
        <v>65.132932272462654</v>
      </c>
    </row>
    <row r="244" spans="1:8" ht="15" customHeight="1">
      <c r="A244" s="88"/>
      <c r="B244" s="88"/>
      <c r="C244" s="88"/>
      <c r="D244" s="45"/>
      <c r="E244" s="89"/>
      <c r="F244" s="258"/>
      <c r="G244" s="258"/>
      <c r="H244" s="291"/>
    </row>
    <row r="245" spans="1:8" ht="15" hidden="1" customHeight="1">
      <c r="A245" s="88"/>
      <c r="B245" s="88"/>
      <c r="C245" s="88"/>
      <c r="D245" s="45"/>
      <c r="E245" s="89"/>
      <c r="F245" s="258"/>
      <c r="G245" s="258"/>
      <c r="H245" s="291"/>
    </row>
    <row r="246" spans="1:8" ht="15" hidden="1" customHeight="1">
      <c r="A246" s="88"/>
      <c r="B246" s="88"/>
      <c r="C246" s="88"/>
      <c r="D246" s="45"/>
      <c r="E246" s="89"/>
      <c r="F246" s="258"/>
      <c r="G246" s="258"/>
      <c r="H246" s="291"/>
    </row>
    <row r="247" spans="1:8" ht="15" customHeight="1" thickBot="1">
      <c r="A247" s="88"/>
      <c r="B247" s="88"/>
      <c r="C247" s="88"/>
      <c r="D247" s="45"/>
      <c r="E247" s="89"/>
      <c r="F247" s="258"/>
      <c r="G247" s="258"/>
      <c r="H247" s="291"/>
    </row>
    <row r="248" spans="1:8" ht="15.75">
      <c r="A248" s="50" t="s">
        <v>27</v>
      </c>
      <c r="B248" s="50" t="s">
        <v>28</v>
      </c>
      <c r="C248" s="50" t="s">
        <v>29</v>
      </c>
      <c r="D248" s="51" t="s">
        <v>30</v>
      </c>
      <c r="E248" s="52" t="s">
        <v>31</v>
      </c>
      <c r="F248" s="226" t="s">
        <v>31</v>
      </c>
      <c r="G248" s="226" t="s">
        <v>8</v>
      </c>
      <c r="H248" s="285" t="s">
        <v>32</v>
      </c>
    </row>
    <row r="249" spans="1:8" ht="15.75" customHeight="1" thickBot="1">
      <c r="A249" s="53"/>
      <c r="B249" s="53"/>
      <c r="C249" s="53"/>
      <c r="D249" s="54"/>
      <c r="E249" s="55" t="s">
        <v>33</v>
      </c>
      <c r="F249" s="255" t="s">
        <v>34</v>
      </c>
      <c r="G249" s="228" t="s">
        <v>35</v>
      </c>
      <c r="H249" s="286" t="s">
        <v>11</v>
      </c>
    </row>
    <row r="250" spans="1:8" ht="16.5" customHeight="1" thickTop="1">
      <c r="A250" s="57">
        <v>90</v>
      </c>
      <c r="B250" s="57"/>
      <c r="C250" s="57"/>
      <c r="D250" s="58" t="s">
        <v>184</v>
      </c>
      <c r="E250" s="59"/>
      <c r="F250" s="232"/>
      <c r="G250" s="232"/>
      <c r="H250" s="287"/>
    </row>
    <row r="251" spans="1:8" ht="15.75">
      <c r="A251" s="57"/>
      <c r="B251" s="57"/>
      <c r="C251" s="57"/>
      <c r="D251" s="58"/>
      <c r="E251" s="59"/>
      <c r="F251" s="232"/>
      <c r="G251" s="232"/>
      <c r="H251" s="287"/>
    </row>
    <row r="252" spans="1:8" ht="15">
      <c r="A252" s="65"/>
      <c r="B252" s="65"/>
      <c r="C252" s="65">
        <v>4116</v>
      </c>
      <c r="D252" s="65" t="s">
        <v>185</v>
      </c>
      <c r="E252" s="107">
        <v>0</v>
      </c>
      <c r="F252" s="263">
        <v>0</v>
      </c>
      <c r="G252" s="263">
        <v>776</v>
      </c>
      <c r="H252" s="288" t="e">
        <f t="shared" ref="H252:H268" si="9">(G252/F252)*100</f>
        <v>#DIV/0!</v>
      </c>
    </row>
    <row r="253" spans="1:8" ht="15">
      <c r="A253" s="65">
        <v>14018</v>
      </c>
      <c r="B253" s="65"/>
      <c r="C253" s="65">
        <v>4116</v>
      </c>
      <c r="D253" s="65" t="s">
        <v>186</v>
      </c>
      <c r="E253" s="107">
        <v>0</v>
      </c>
      <c r="F253" s="263">
        <v>0</v>
      </c>
      <c r="G253" s="263">
        <v>214</v>
      </c>
      <c r="H253" s="288" t="e">
        <f t="shared" si="9"/>
        <v>#DIV/0!</v>
      </c>
    </row>
    <row r="254" spans="1:8" ht="15">
      <c r="A254" s="79">
        <v>14018</v>
      </c>
      <c r="B254" s="65"/>
      <c r="C254" s="65">
        <v>4116</v>
      </c>
      <c r="D254" s="65" t="s">
        <v>187</v>
      </c>
      <c r="E254" s="74">
        <v>0</v>
      </c>
      <c r="F254" s="231">
        <v>0</v>
      </c>
      <c r="G254" s="263">
        <v>100</v>
      </c>
      <c r="H254" s="288" t="e">
        <f t="shared" si="9"/>
        <v>#DIV/0!</v>
      </c>
    </row>
    <row r="255" spans="1:8" ht="15">
      <c r="A255" s="82">
        <v>14018</v>
      </c>
      <c r="B255" s="82"/>
      <c r="C255" s="82">
        <v>4121</v>
      </c>
      <c r="D255" s="65" t="s">
        <v>188</v>
      </c>
      <c r="E255" s="108">
        <v>400</v>
      </c>
      <c r="F255" s="263">
        <v>400</v>
      </c>
      <c r="G255" s="263">
        <v>200</v>
      </c>
      <c r="H255" s="288">
        <f t="shared" si="9"/>
        <v>50</v>
      </c>
    </row>
    <row r="256" spans="1:8" ht="15">
      <c r="A256" s="65">
        <v>539</v>
      </c>
      <c r="B256" s="65"/>
      <c r="C256" s="65">
        <v>4122</v>
      </c>
      <c r="D256" s="65" t="s">
        <v>189</v>
      </c>
      <c r="E256" s="109">
        <v>0</v>
      </c>
      <c r="F256" s="264">
        <v>0</v>
      </c>
      <c r="G256" s="263">
        <v>160</v>
      </c>
      <c r="H256" s="288" t="e">
        <f t="shared" si="9"/>
        <v>#DIV/0!</v>
      </c>
    </row>
    <row r="257" spans="1:8" ht="15">
      <c r="A257" s="65">
        <v>539</v>
      </c>
      <c r="B257" s="65"/>
      <c r="C257" s="65">
        <v>4122</v>
      </c>
      <c r="D257" s="65" t="s">
        <v>190</v>
      </c>
      <c r="E257" s="109">
        <v>0</v>
      </c>
      <c r="F257" s="264">
        <v>0</v>
      </c>
      <c r="G257" s="263">
        <v>33</v>
      </c>
      <c r="H257" s="288" t="e">
        <f t="shared" si="9"/>
        <v>#DIV/0!</v>
      </c>
    </row>
    <row r="258" spans="1:8" ht="15" hidden="1">
      <c r="A258" s="65"/>
      <c r="B258" s="65"/>
      <c r="C258" s="65">
        <v>4216</v>
      </c>
      <c r="D258" s="82" t="s">
        <v>191</v>
      </c>
      <c r="E258" s="109">
        <v>0</v>
      </c>
      <c r="F258" s="264">
        <v>0</v>
      </c>
      <c r="G258" s="263">
        <v>0</v>
      </c>
      <c r="H258" s="288" t="e">
        <f t="shared" si="9"/>
        <v>#DIV/0!</v>
      </c>
    </row>
    <row r="259" spans="1:8" ht="15">
      <c r="A259" s="65"/>
      <c r="B259" s="65">
        <v>2219</v>
      </c>
      <c r="C259" s="65">
        <v>2111</v>
      </c>
      <c r="D259" s="65" t="s">
        <v>192</v>
      </c>
      <c r="E259" s="109">
        <v>5800</v>
      </c>
      <c r="F259" s="264">
        <v>5800</v>
      </c>
      <c r="G259" s="263">
        <v>3675.3</v>
      </c>
      <c r="H259" s="288">
        <f t="shared" si="9"/>
        <v>63.367241379310343</v>
      </c>
    </row>
    <row r="260" spans="1:8" ht="15">
      <c r="A260" s="65"/>
      <c r="B260" s="65">
        <v>2219</v>
      </c>
      <c r="C260" s="65">
        <v>2329</v>
      </c>
      <c r="D260" s="65" t="s">
        <v>193</v>
      </c>
      <c r="E260" s="62">
        <v>0</v>
      </c>
      <c r="F260" s="264">
        <v>0</v>
      </c>
      <c r="G260" s="263">
        <v>0</v>
      </c>
      <c r="H260" s="288" t="e">
        <f t="shared" si="9"/>
        <v>#DIV/0!</v>
      </c>
    </row>
    <row r="261" spans="1:8" ht="15">
      <c r="A261" s="65" t="s">
        <v>194</v>
      </c>
      <c r="B261" s="65">
        <v>5311</v>
      </c>
      <c r="C261" s="65">
        <v>2111</v>
      </c>
      <c r="D261" s="65" t="s">
        <v>195</v>
      </c>
      <c r="E261" s="109">
        <v>470</v>
      </c>
      <c r="F261" s="264">
        <v>470</v>
      </c>
      <c r="G261" s="263">
        <v>223.5</v>
      </c>
      <c r="H261" s="288">
        <f t="shared" si="9"/>
        <v>47.553191489361701</v>
      </c>
    </row>
    <row r="262" spans="1:8" ht="15">
      <c r="A262" s="65"/>
      <c r="B262" s="65">
        <v>5311</v>
      </c>
      <c r="C262" s="65">
        <v>2212</v>
      </c>
      <c r="D262" s="65" t="s">
        <v>196</v>
      </c>
      <c r="E262" s="110">
        <v>1200</v>
      </c>
      <c r="F262" s="265">
        <v>1200</v>
      </c>
      <c r="G262" s="263">
        <v>631.20000000000005</v>
      </c>
      <c r="H262" s="288">
        <f t="shared" si="9"/>
        <v>52.6</v>
      </c>
    </row>
    <row r="263" spans="1:8" ht="15" hidden="1">
      <c r="A263" s="105"/>
      <c r="B263" s="105">
        <v>5311</v>
      </c>
      <c r="C263" s="105">
        <v>2310</v>
      </c>
      <c r="D263" s="105" t="s">
        <v>197</v>
      </c>
      <c r="E263" s="77"/>
      <c r="F263" s="238"/>
      <c r="G263" s="263">
        <v>0</v>
      </c>
      <c r="H263" s="288" t="e">
        <f t="shared" si="9"/>
        <v>#DIV/0!</v>
      </c>
    </row>
    <row r="264" spans="1:8" ht="15" hidden="1">
      <c r="A264" s="105"/>
      <c r="B264" s="105">
        <v>5311</v>
      </c>
      <c r="C264" s="105">
        <v>2322</v>
      </c>
      <c r="D264" s="105" t="s">
        <v>198</v>
      </c>
      <c r="E264" s="77"/>
      <c r="F264" s="238"/>
      <c r="G264" s="263">
        <v>0</v>
      </c>
      <c r="H264" s="288" t="e">
        <f t="shared" si="9"/>
        <v>#DIV/0!</v>
      </c>
    </row>
    <row r="265" spans="1:8" ht="15">
      <c r="A265" s="65"/>
      <c r="B265" s="65">
        <v>5311</v>
      </c>
      <c r="C265" s="65">
        <v>2324</v>
      </c>
      <c r="D265" s="65" t="s">
        <v>199</v>
      </c>
      <c r="E265" s="62">
        <v>0</v>
      </c>
      <c r="F265" s="231">
        <v>0</v>
      </c>
      <c r="G265" s="263">
        <v>6.5</v>
      </c>
      <c r="H265" s="288" t="e">
        <f t="shared" si="9"/>
        <v>#DIV/0!</v>
      </c>
    </row>
    <row r="266" spans="1:8" ht="15" hidden="1">
      <c r="A266" s="105"/>
      <c r="B266" s="105">
        <v>5311</v>
      </c>
      <c r="C266" s="105">
        <v>2329</v>
      </c>
      <c r="D266" s="105" t="s">
        <v>168</v>
      </c>
      <c r="E266" s="77"/>
      <c r="F266" s="238"/>
      <c r="G266" s="263">
        <v>0</v>
      </c>
      <c r="H266" s="288" t="e">
        <f t="shared" si="9"/>
        <v>#DIV/0!</v>
      </c>
    </row>
    <row r="267" spans="1:8" ht="15">
      <c r="A267" s="105"/>
      <c r="B267" s="105">
        <v>5311</v>
      </c>
      <c r="C267" s="105">
        <v>3113</v>
      </c>
      <c r="D267" s="105" t="s">
        <v>197</v>
      </c>
      <c r="E267" s="77">
        <v>0</v>
      </c>
      <c r="F267" s="238">
        <v>0</v>
      </c>
      <c r="G267" s="263">
        <v>53</v>
      </c>
      <c r="H267" s="288" t="e">
        <f t="shared" si="9"/>
        <v>#DIV/0!</v>
      </c>
    </row>
    <row r="268" spans="1:8" ht="15">
      <c r="A268" s="105"/>
      <c r="B268" s="105">
        <v>6409</v>
      </c>
      <c r="C268" s="105">
        <v>2328</v>
      </c>
      <c r="D268" s="105" t="s">
        <v>200</v>
      </c>
      <c r="E268" s="77">
        <v>0</v>
      </c>
      <c r="F268" s="238">
        <v>0</v>
      </c>
      <c r="G268" s="263">
        <v>3</v>
      </c>
      <c r="H268" s="288" t="e">
        <f t="shared" si="9"/>
        <v>#DIV/0!</v>
      </c>
    </row>
    <row r="269" spans="1:8" ht="15.75" thickBot="1">
      <c r="A269" s="99"/>
      <c r="B269" s="99"/>
      <c r="C269" s="99"/>
      <c r="D269" s="99"/>
      <c r="E269" s="100"/>
      <c r="F269" s="261"/>
      <c r="G269" s="261"/>
      <c r="H269" s="293"/>
    </row>
    <row r="270" spans="1:8" s="48" customFormat="1" ht="21.75" customHeight="1" thickTop="1" thickBot="1">
      <c r="A270" s="102"/>
      <c r="B270" s="102"/>
      <c r="C270" s="102"/>
      <c r="D270" s="103" t="s">
        <v>201</v>
      </c>
      <c r="E270" s="104">
        <f t="shared" ref="E270:G270" si="10">SUM(E252:E269)</f>
        <v>7870</v>
      </c>
      <c r="F270" s="262">
        <f t="shared" si="10"/>
        <v>7870</v>
      </c>
      <c r="G270" s="262">
        <f t="shared" si="10"/>
        <v>6075.5</v>
      </c>
      <c r="H270" s="290">
        <f>(G270/F270)*100</f>
        <v>77.198221092757308</v>
      </c>
    </row>
    <row r="271" spans="1:8" ht="15" customHeight="1">
      <c r="A271" s="88"/>
      <c r="B271" s="88"/>
      <c r="C271" s="88"/>
      <c r="D271" s="45"/>
      <c r="E271" s="89"/>
      <c r="F271" s="258"/>
      <c r="G271" s="258"/>
      <c r="H271" s="291"/>
    </row>
    <row r="272" spans="1:8" ht="15" hidden="1" customHeight="1">
      <c r="A272" s="88"/>
      <c r="B272" s="88"/>
      <c r="C272" s="88"/>
      <c r="D272" s="45"/>
      <c r="E272" s="89"/>
      <c r="F272" s="258"/>
      <c r="G272" s="258"/>
      <c r="H272" s="291"/>
    </row>
    <row r="273" spans="1:8" ht="15" hidden="1" customHeight="1">
      <c r="A273" s="88"/>
      <c r="B273" s="88"/>
      <c r="C273" s="88"/>
      <c r="D273" s="45"/>
      <c r="E273" s="89"/>
      <c r="F273" s="258"/>
      <c r="G273" s="258"/>
      <c r="H273" s="291"/>
    </row>
    <row r="274" spans="1:8" ht="15" hidden="1" customHeight="1">
      <c r="A274" s="88"/>
      <c r="B274" s="88"/>
      <c r="C274" s="88"/>
      <c r="D274" s="45"/>
      <c r="E274" s="89"/>
      <c r="F274" s="258"/>
      <c r="G274" s="258"/>
      <c r="H274" s="291"/>
    </row>
    <row r="275" spans="1:8" ht="15" hidden="1" customHeight="1">
      <c r="A275" s="88"/>
      <c r="B275" s="88"/>
      <c r="C275" s="88"/>
      <c r="D275" s="45"/>
      <c r="E275" s="89"/>
      <c r="F275" s="258"/>
      <c r="G275" s="258"/>
      <c r="H275" s="291"/>
    </row>
    <row r="276" spans="1:8" ht="15" hidden="1" customHeight="1">
      <c r="A276" s="88"/>
      <c r="B276" s="88"/>
      <c r="C276" s="88"/>
      <c r="D276" s="45"/>
      <c r="E276" s="89"/>
      <c r="F276" s="258"/>
      <c r="G276" s="258"/>
      <c r="H276" s="291"/>
    </row>
    <row r="277" spans="1:8" ht="15" hidden="1" customHeight="1">
      <c r="A277" s="88"/>
      <c r="B277" s="88"/>
      <c r="C277" s="88"/>
      <c r="D277" s="45"/>
      <c r="E277" s="89"/>
      <c r="F277" s="258"/>
      <c r="G277" s="258"/>
      <c r="H277" s="291"/>
    </row>
    <row r="278" spans="1:8" ht="15" hidden="1" customHeight="1">
      <c r="A278" s="88"/>
      <c r="B278" s="88"/>
      <c r="C278" s="88"/>
      <c r="D278" s="45"/>
      <c r="E278" s="89"/>
      <c r="F278" s="258"/>
      <c r="G278" s="249"/>
      <c r="H278" s="280"/>
    </row>
    <row r="279" spans="1:8" ht="15" customHeight="1" thickBot="1">
      <c r="A279" s="88"/>
      <c r="B279" s="88"/>
      <c r="C279" s="88"/>
      <c r="D279" s="45"/>
      <c r="E279" s="89"/>
      <c r="F279" s="258"/>
      <c r="G279" s="258"/>
      <c r="H279" s="291"/>
    </row>
    <row r="280" spans="1:8" ht="15.75">
      <c r="A280" s="50" t="s">
        <v>27</v>
      </c>
      <c r="B280" s="50" t="s">
        <v>28</v>
      </c>
      <c r="C280" s="50" t="s">
        <v>29</v>
      </c>
      <c r="D280" s="51" t="s">
        <v>30</v>
      </c>
      <c r="E280" s="52" t="s">
        <v>31</v>
      </c>
      <c r="F280" s="226" t="s">
        <v>31</v>
      </c>
      <c r="G280" s="226" t="s">
        <v>8</v>
      </c>
      <c r="H280" s="285" t="s">
        <v>32</v>
      </c>
    </row>
    <row r="281" spans="1:8" ht="15.75" customHeight="1" thickBot="1">
      <c r="A281" s="53"/>
      <c r="B281" s="53"/>
      <c r="C281" s="53"/>
      <c r="D281" s="54"/>
      <c r="E281" s="55" t="s">
        <v>33</v>
      </c>
      <c r="F281" s="255" t="s">
        <v>34</v>
      </c>
      <c r="G281" s="228" t="s">
        <v>35</v>
      </c>
      <c r="H281" s="286" t="s">
        <v>11</v>
      </c>
    </row>
    <row r="282" spans="1:8" ht="15.75" customHeight="1" thickTop="1">
      <c r="A282" s="57">
        <v>100</v>
      </c>
      <c r="B282" s="57"/>
      <c r="C282" s="57"/>
      <c r="D282" s="111" t="s">
        <v>202</v>
      </c>
      <c r="E282" s="59"/>
      <c r="F282" s="232"/>
      <c r="G282" s="232"/>
      <c r="H282" s="287"/>
    </row>
    <row r="283" spans="1:8" ht="15">
      <c r="A283" s="65"/>
      <c r="B283" s="65"/>
      <c r="C283" s="65"/>
      <c r="D283" s="65"/>
      <c r="E283" s="74"/>
      <c r="F283" s="231"/>
      <c r="G283" s="231"/>
      <c r="H283" s="294"/>
    </row>
    <row r="284" spans="1:8" ht="15">
      <c r="A284" s="65"/>
      <c r="B284" s="65"/>
      <c r="C284" s="65">
        <v>1361</v>
      </c>
      <c r="D284" s="65" t="s">
        <v>76</v>
      </c>
      <c r="E284" s="74">
        <v>2800</v>
      </c>
      <c r="F284" s="231">
        <v>2800</v>
      </c>
      <c r="G284" s="231">
        <v>1794.2</v>
      </c>
      <c r="H284" s="288">
        <f t="shared" ref="H284:H287" si="11">(G284/F284)*100</f>
        <v>64.078571428571422</v>
      </c>
    </row>
    <row r="285" spans="1:8" ht="15">
      <c r="A285" s="65"/>
      <c r="B285" s="65">
        <v>2169</v>
      </c>
      <c r="C285" s="65">
        <v>2212</v>
      </c>
      <c r="D285" s="65" t="s">
        <v>203</v>
      </c>
      <c r="E285" s="74">
        <v>400</v>
      </c>
      <c r="F285" s="231">
        <v>400</v>
      </c>
      <c r="G285" s="231">
        <v>127.4</v>
      </c>
      <c r="H285" s="288">
        <f t="shared" si="11"/>
        <v>31.85</v>
      </c>
    </row>
    <row r="286" spans="1:8" ht="15" hidden="1">
      <c r="A286" s="105"/>
      <c r="B286" s="105">
        <v>3635</v>
      </c>
      <c r="C286" s="105">
        <v>3122</v>
      </c>
      <c r="D286" s="65" t="s">
        <v>204</v>
      </c>
      <c r="E286" s="74"/>
      <c r="F286" s="231"/>
      <c r="G286" s="231">
        <v>0</v>
      </c>
      <c r="H286" s="288" t="e">
        <f t="shared" si="11"/>
        <v>#DIV/0!</v>
      </c>
    </row>
    <row r="287" spans="1:8" ht="15">
      <c r="A287" s="105"/>
      <c r="B287" s="105">
        <v>6171</v>
      </c>
      <c r="C287" s="105">
        <v>2324</v>
      </c>
      <c r="D287" s="65" t="s">
        <v>205</v>
      </c>
      <c r="E287" s="112">
        <v>50</v>
      </c>
      <c r="F287" s="256">
        <v>50</v>
      </c>
      <c r="G287" s="231">
        <f>23.5+26.9</f>
        <v>50.4</v>
      </c>
      <c r="H287" s="288">
        <f t="shared" si="11"/>
        <v>100.8</v>
      </c>
    </row>
    <row r="288" spans="1:8" ht="15" customHeight="1" thickBot="1">
      <c r="A288" s="99"/>
      <c r="B288" s="99"/>
      <c r="C288" s="99"/>
      <c r="D288" s="99"/>
      <c r="E288" s="100"/>
      <c r="F288" s="261"/>
      <c r="G288" s="261"/>
      <c r="H288" s="293"/>
    </row>
    <row r="289" spans="1:8" s="48" customFormat="1" ht="21.75" customHeight="1" thickTop="1" thickBot="1">
      <c r="A289" s="102"/>
      <c r="B289" s="102"/>
      <c r="C289" s="102"/>
      <c r="D289" s="103" t="s">
        <v>206</v>
      </c>
      <c r="E289" s="104">
        <f t="shared" ref="E289:G289" si="12">SUM(E282:E287)</f>
        <v>3250</v>
      </c>
      <c r="F289" s="262">
        <f t="shared" si="12"/>
        <v>3250</v>
      </c>
      <c r="G289" s="262">
        <f t="shared" si="12"/>
        <v>1972.0000000000002</v>
      </c>
      <c r="H289" s="290">
        <f>(G289/F289)*100</f>
        <v>60.676923076923082</v>
      </c>
    </row>
    <row r="290" spans="1:8" ht="15" hidden="1" customHeight="1">
      <c r="A290" s="88"/>
      <c r="B290" s="88"/>
      <c r="C290" s="88"/>
      <c r="D290" s="45"/>
      <c r="E290" s="89"/>
      <c r="F290" s="258"/>
      <c r="G290" s="258"/>
      <c r="H290" s="291"/>
    </row>
    <row r="291" spans="1:8" ht="15" hidden="1" customHeight="1">
      <c r="A291" s="88"/>
      <c r="B291" s="88"/>
      <c r="C291" s="88"/>
      <c r="D291" s="45"/>
      <c r="E291" s="89"/>
      <c r="F291" s="258"/>
      <c r="G291" s="258"/>
      <c r="H291" s="291"/>
    </row>
    <row r="292" spans="1:8" ht="15" customHeight="1">
      <c r="A292" s="88"/>
      <c r="B292" s="88"/>
      <c r="C292" s="88"/>
      <c r="D292" s="45"/>
      <c r="E292" s="89"/>
      <c r="F292" s="258"/>
      <c r="G292" s="258"/>
      <c r="H292" s="291"/>
    </row>
    <row r="293" spans="1:8" ht="15" customHeight="1" thickBot="1">
      <c r="A293" s="88"/>
      <c r="B293" s="88"/>
      <c r="C293" s="88"/>
      <c r="D293" s="45"/>
      <c r="E293" s="89"/>
      <c r="F293" s="258"/>
      <c r="G293" s="258"/>
      <c r="H293" s="291"/>
    </row>
    <row r="294" spans="1:8" ht="15.75">
      <c r="A294" s="50" t="s">
        <v>27</v>
      </c>
      <c r="B294" s="50" t="s">
        <v>28</v>
      </c>
      <c r="C294" s="50" t="s">
        <v>29</v>
      </c>
      <c r="D294" s="51" t="s">
        <v>30</v>
      </c>
      <c r="E294" s="52" t="s">
        <v>31</v>
      </c>
      <c r="F294" s="226" t="s">
        <v>31</v>
      </c>
      <c r="G294" s="226" t="s">
        <v>8</v>
      </c>
      <c r="H294" s="285" t="s">
        <v>32</v>
      </c>
    </row>
    <row r="295" spans="1:8" ht="15.75" customHeight="1" thickBot="1">
      <c r="A295" s="53"/>
      <c r="B295" s="53"/>
      <c r="C295" s="53"/>
      <c r="D295" s="54"/>
      <c r="E295" s="55" t="s">
        <v>33</v>
      </c>
      <c r="F295" s="255" t="s">
        <v>34</v>
      </c>
      <c r="G295" s="228" t="s">
        <v>35</v>
      </c>
      <c r="H295" s="286" t="s">
        <v>11</v>
      </c>
    </row>
    <row r="296" spans="1:8" ht="15.75" customHeight="1" thickTop="1">
      <c r="A296" s="113">
        <v>110</v>
      </c>
      <c r="B296" s="92"/>
      <c r="C296" s="92"/>
      <c r="D296" s="92" t="s">
        <v>207</v>
      </c>
      <c r="E296" s="59"/>
      <c r="F296" s="232"/>
      <c r="G296" s="232"/>
      <c r="H296" s="287"/>
    </row>
    <row r="297" spans="1:8" ht="15.75">
      <c r="A297" s="113"/>
      <c r="B297" s="92"/>
      <c r="C297" s="92"/>
      <c r="D297" s="92"/>
      <c r="E297" s="59"/>
      <c r="F297" s="232"/>
      <c r="G297" s="232"/>
      <c r="H297" s="287"/>
    </row>
    <row r="298" spans="1:8" ht="15">
      <c r="A298" s="65"/>
      <c r="B298" s="65"/>
      <c r="C298" s="65">
        <v>1111</v>
      </c>
      <c r="D298" s="65" t="s">
        <v>208</v>
      </c>
      <c r="E298" s="97">
        <v>66500</v>
      </c>
      <c r="F298" s="229">
        <v>66500</v>
      </c>
      <c r="G298" s="229">
        <v>29093.3</v>
      </c>
      <c r="H298" s="288">
        <f t="shared" ref="H298:H323" si="13">(G298/F298)*100</f>
        <v>43.749323308270675</v>
      </c>
    </row>
    <row r="299" spans="1:8" ht="15">
      <c r="A299" s="65"/>
      <c r="B299" s="65"/>
      <c r="C299" s="65">
        <v>1112</v>
      </c>
      <c r="D299" s="65" t="s">
        <v>209</v>
      </c>
      <c r="E299" s="93">
        <v>4250</v>
      </c>
      <c r="F299" s="260">
        <v>4250</v>
      </c>
      <c r="G299" s="229">
        <v>735.3</v>
      </c>
      <c r="H299" s="288">
        <f t="shared" si="13"/>
        <v>17.301176470588235</v>
      </c>
    </row>
    <row r="300" spans="1:8" ht="15">
      <c r="A300" s="65"/>
      <c r="B300" s="65"/>
      <c r="C300" s="65">
        <v>1113</v>
      </c>
      <c r="D300" s="65" t="s">
        <v>210</v>
      </c>
      <c r="E300" s="93">
        <v>6200</v>
      </c>
      <c r="F300" s="260">
        <v>6200</v>
      </c>
      <c r="G300" s="229">
        <v>3006.7</v>
      </c>
      <c r="H300" s="288">
        <f t="shared" si="13"/>
        <v>48.495161290322578</v>
      </c>
    </row>
    <row r="301" spans="1:8" ht="15">
      <c r="A301" s="65"/>
      <c r="B301" s="65"/>
      <c r="C301" s="65">
        <v>1121</v>
      </c>
      <c r="D301" s="65" t="s">
        <v>211</v>
      </c>
      <c r="E301" s="93">
        <v>61700</v>
      </c>
      <c r="F301" s="260">
        <v>61700</v>
      </c>
      <c r="G301" s="229">
        <v>28977.599999999999</v>
      </c>
      <c r="H301" s="288">
        <f t="shared" si="13"/>
        <v>46.965316045380874</v>
      </c>
    </row>
    <row r="302" spans="1:8" ht="15">
      <c r="A302" s="65"/>
      <c r="B302" s="65"/>
      <c r="C302" s="65">
        <v>1122</v>
      </c>
      <c r="D302" s="65" t="s">
        <v>212</v>
      </c>
      <c r="E302" s="97">
        <v>10000</v>
      </c>
      <c r="F302" s="229">
        <v>8870</v>
      </c>
      <c r="G302" s="229">
        <v>8869</v>
      </c>
      <c r="H302" s="288">
        <f t="shared" si="13"/>
        <v>99.988726042841037</v>
      </c>
    </row>
    <row r="303" spans="1:8" ht="15">
      <c r="A303" s="65"/>
      <c r="B303" s="65"/>
      <c r="C303" s="65">
        <v>1211</v>
      </c>
      <c r="D303" s="65" t="s">
        <v>213</v>
      </c>
      <c r="E303" s="97">
        <v>120000</v>
      </c>
      <c r="F303" s="229">
        <v>120000</v>
      </c>
      <c r="G303" s="229">
        <v>58659.199999999997</v>
      </c>
      <c r="H303" s="288">
        <f t="shared" si="13"/>
        <v>48.882666666666665</v>
      </c>
    </row>
    <row r="304" spans="1:8" ht="15">
      <c r="A304" s="65"/>
      <c r="B304" s="65"/>
      <c r="C304" s="65">
        <v>1340</v>
      </c>
      <c r="D304" s="65" t="s">
        <v>214</v>
      </c>
      <c r="E304" s="97">
        <v>13500</v>
      </c>
      <c r="F304" s="229">
        <v>13500</v>
      </c>
      <c r="G304" s="229">
        <v>11832.7</v>
      </c>
      <c r="H304" s="288">
        <f t="shared" si="13"/>
        <v>87.649629629629629</v>
      </c>
    </row>
    <row r="305" spans="1:8" ht="15">
      <c r="A305" s="65"/>
      <c r="B305" s="65"/>
      <c r="C305" s="65">
        <v>1341</v>
      </c>
      <c r="D305" s="65" t="s">
        <v>215</v>
      </c>
      <c r="E305" s="114">
        <v>900</v>
      </c>
      <c r="F305" s="230">
        <v>900</v>
      </c>
      <c r="G305" s="229">
        <v>807.5</v>
      </c>
      <c r="H305" s="288">
        <f t="shared" si="13"/>
        <v>89.722222222222229</v>
      </c>
    </row>
    <row r="306" spans="1:8" ht="15" customHeight="1">
      <c r="A306" s="91"/>
      <c r="B306" s="92"/>
      <c r="C306" s="61">
        <v>1342</v>
      </c>
      <c r="D306" s="61" t="s">
        <v>216</v>
      </c>
      <c r="E306" s="94">
        <v>100</v>
      </c>
      <c r="F306" s="232">
        <v>100</v>
      </c>
      <c r="G306" s="229">
        <v>62.9</v>
      </c>
      <c r="H306" s="288">
        <f t="shared" si="13"/>
        <v>62.9</v>
      </c>
    </row>
    <row r="307" spans="1:8" ht="15">
      <c r="A307" s="115"/>
      <c r="B307" s="61"/>
      <c r="C307" s="61">
        <v>1343</v>
      </c>
      <c r="D307" s="61" t="s">
        <v>217</v>
      </c>
      <c r="E307" s="94">
        <v>1250</v>
      </c>
      <c r="F307" s="232">
        <v>1250</v>
      </c>
      <c r="G307" s="229">
        <v>735.3</v>
      </c>
      <c r="H307" s="288">
        <f t="shared" si="13"/>
        <v>58.823999999999998</v>
      </c>
    </row>
    <row r="308" spans="1:8" ht="15">
      <c r="A308" s="79"/>
      <c r="B308" s="65"/>
      <c r="C308" s="65">
        <v>1345</v>
      </c>
      <c r="D308" s="65" t="s">
        <v>218</v>
      </c>
      <c r="E308" s="116">
        <v>200</v>
      </c>
      <c r="F308" s="260">
        <v>200</v>
      </c>
      <c r="G308" s="229">
        <v>117.4</v>
      </c>
      <c r="H308" s="288">
        <f t="shared" si="13"/>
        <v>58.70000000000001</v>
      </c>
    </row>
    <row r="309" spans="1:8" ht="15">
      <c r="A309" s="65"/>
      <c r="B309" s="65"/>
      <c r="C309" s="65">
        <v>1351</v>
      </c>
      <c r="D309" s="65" t="s">
        <v>219</v>
      </c>
      <c r="E309" s="114">
        <v>0</v>
      </c>
      <c r="F309" s="230">
        <v>0</v>
      </c>
      <c r="G309" s="229">
        <v>610.4</v>
      </c>
      <c r="H309" s="288" t="e">
        <f t="shared" si="13"/>
        <v>#DIV/0!</v>
      </c>
    </row>
    <row r="310" spans="1:8" ht="15">
      <c r="A310" s="65"/>
      <c r="B310" s="65"/>
      <c r="C310" s="65">
        <v>1355</v>
      </c>
      <c r="D310" s="65" t="s">
        <v>220</v>
      </c>
      <c r="E310" s="97">
        <v>5000</v>
      </c>
      <c r="F310" s="229">
        <v>5000</v>
      </c>
      <c r="G310" s="229">
        <v>5555</v>
      </c>
      <c r="H310" s="288">
        <f t="shared" si="13"/>
        <v>111.1</v>
      </c>
    </row>
    <row r="311" spans="1:8" ht="15">
      <c r="A311" s="65"/>
      <c r="B311" s="65"/>
      <c r="C311" s="65">
        <v>1361</v>
      </c>
      <c r="D311" s="65" t="s">
        <v>221</v>
      </c>
      <c r="E311" s="114">
        <v>0</v>
      </c>
      <c r="F311" s="230">
        <v>0</v>
      </c>
      <c r="G311" s="229">
        <v>0.4</v>
      </c>
      <c r="H311" s="288" t="e">
        <f t="shared" si="13"/>
        <v>#DIV/0!</v>
      </c>
    </row>
    <row r="312" spans="1:8" ht="15">
      <c r="A312" s="65"/>
      <c r="B312" s="65"/>
      <c r="C312" s="65">
        <v>1511</v>
      </c>
      <c r="D312" s="65" t="s">
        <v>222</v>
      </c>
      <c r="E312" s="62">
        <v>22500</v>
      </c>
      <c r="F312" s="231">
        <v>22500</v>
      </c>
      <c r="G312" s="229">
        <v>15350.9</v>
      </c>
      <c r="H312" s="288">
        <f t="shared" si="13"/>
        <v>68.226222222222219</v>
      </c>
    </row>
    <row r="313" spans="1:8" ht="15">
      <c r="A313" s="65"/>
      <c r="B313" s="65"/>
      <c r="C313" s="65">
        <v>4112</v>
      </c>
      <c r="D313" s="65" t="s">
        <v>223</v>
      </c>
      <c r="E313" s="62">
        <v>34500</v>
      </c>
      <c r="F313" s="231">
        <v>35180.9</v>
      </c>
      <c r="G313" s="229">
        <v>17590.2</v>
      </c>
      <c r="H313" s="288">
        <f t="shared" si="13"/>
        <v>49.999289387139044</v>
      </c>
    </row>
    <row r="314" spans="1:8" ht="15">
      <c r="A314" s="65"/>
      <c r="B314" s="65">
        <v>6171</v>
      </c>
      <c r="C314" s="65">
        <v>2212</v>
      </c>
      <c r="D314" s="65" t="s">
        <v>224</v>
      </c>
      <c r="E314" s="117">
        <v>10</v>
      </c>
      <c r="F314" s="266">
        <v>10</v>
      </c>
      <c r="G314" s="229">
        <v>0</v>
      </c>
      <c r="H314" s="288">
        <f t="shared" si="13"/>
        <v>0</v>
      </c>
    </row>
    <row r="315" spans="1:8" ht="15" hidden="1">
      <c r="A315" s="65"/>
      <c r="B315" s="65">
        <v>6171</v>
      </c>
      <c r="C315" s="65">
        <v>2324</v>
      </c>
      <c r="D315" s="65" t="s">
        <v>225</v>
      </c>
      <c r="E315" s="117"/>
      <c r="F315" s="266"/>
      <c r="G315" s="229">
        <v>0</v>
      </c>
      <c r="H315" s="288" t="e">
        <f t="shared" si="13"/>
        <v>#DIV/0!</v>
      </c>
    </row>
    <row r="316" spans="1:8" ht="15">
      <c r="A316" s="65"/>
      <c r="B316" s="65">
        <v>6310</v>
      </c>
      <c r="C316" s="65">
        <v>2141</v>
      </c>
      <c r="D316" s="65" t="s">
        <v>226</v>
      </c>
      <c r="E316" s="62">
        <v>30</v>
      </c>
      <c r="F316" s="231">
        <v>30</v>
      </c>
      <c r="G316" s="229">
        <v>2.8</v>
      </c>
      <c r="H316" s="288">
        <f t="shared" si="13"/>
        <v>9.3333333333333321</v>
      </c>
    </row>
    <row r="317" spans="1:8" ht="15" hidden="1">
      <c r="A317" s="65"/>
      <c r="B317" s="65">
        <v>6310</v>
      </c>
      <c r="C317" s="65">
        <v>2324</v>
      </c>
      <c r="D317" s="65" t="s">
        <v>225</v>
      </c>
      <c r="E317" s="117"/>
      <c r="F317" s="266"/>
      <c r="G317" s="229">
        <v>0</v>
      </c>
      <c r="H317" s="288" t="e">
        <f t="shared" si="13"/>
        <v>#DIV/0!</v>
      </c>
    </row>
    <row r="318" spans="1:8" ht="15" hidden="1">
      <c r="A318" s="65"/>
      <c r="B318" s="65">
        <v>6310</v>
      </c>
      <c r="C318" s="65">
        <v>2142</v>
      </c>
      <c r="D318" s="65" t="s">
        <v>227</v>
      </c>
      <c r="E318" s="117"/>
      <c r="F318" s="266"/>
      <c r="G318" s="229">
        <v>0</v>
      </c>
      <c r="H318" s="288" t="e">
        <f t="shared" si="13"/>
        <v>#DIV/0!</v>
      </c>
    </row>
    <row r="319" spans="1:8" ht="15" hidden="1">
      <c r="A319" s="65"/>
      <c r="B319" s="65">
        <v>6310</v>
      </c>
      <c r="C319" s="65">
        <v>2143</v>
      </c>
      <c r="D319" s="65" t="s">
        <v>228</v>
      </c>
      <c r="E319" s="117"/>
      <c r="F319" s="266"/>
      <c r="G319" s="229">
        <v>0</v>
      </c>
      <c r="H319" s="288" t="e">
        <f t="shared" si="13"/>
        <v>#DIV/0!</v>
      </c>
    </row>
    <row r="320" spans="1:8" ht="15">
      <c r="A320" s="65"/>
      <c r="B320" s="65">
        <v>6310</v>
      </c>
      <c r="C320" s="65">
        <v>2212</v>
      </c>
      <c r="D320" s="65" t="s">
        <v>229</v>
      </c>
      <c r="E320" s="117">
        <v>0</v>
      </c>
      <c r="F320" s="266">
        <v>0</v>
      </c>
      <c r="G320" s="229">
        <v>511.4</v>
      </c>
      <c r="H320" s="288" t="e">
        <f t="shared" si="13"/>
        <v>#DIV/0!</v>
      </c>
    </row>
    <row r="321" spans="1:8" ht="15" hidden="1">
      <c r="A321" s="65"/>
      <c r="B321" s="65">
        <v>6310</v>
      </c>
      <c r="C321" s="65">
        <v>2329</v>
      </c>
      <c r="D321" s="65" t="s">
        <v>230</v>
      </c>
      <c r="E321" s="117"/>
      <c r="F321" s="266"/>
      <c r="G321" s="229">
        <v>0</v>
      </c>
      <c r="H321" s="288" t="e">
        <f t="shared" si="13"/>
        <v>#DIV/0!</v>
      </c>
    </row>
    <row r="322" spans="1:8" ht="15">
      <c r="A322" s="65"/>
      <c r="B322" s="65">
        <v>6330</v>
      </c>
      <c r="C322" s="65">
        <v>4132</v>
      </c>
      <c r="D322" s="65" t="s">
        <v>231</v>
      </c>
      <c r="E322" s="62">
        <v>0</v>
      </c>
      <c r="F322" s="231">
        <v>0</v>
      </c>
      <c r="G322" s="229">
        <v>68.3</v>
      </c>
      <c r="H322" s="288" t="e">
        <f t="shared" si="13"/>
        <v>#DIV/0!</v>
      </c>
    </row>
    <row r="323" spans="1:8" ht="15">
      <c r="A323" s="65"/>
      <c r="B323" s="65">
        <v>6409</v>
      </c>
      <c r="C323" s="65">
        <v>2328</v>
      </c>
      <c r="D323" s="65" t="s">
        <v>232</v>
      </c>
      <c r="E323" s="117">
        <v>0</v>
      </c>
      <c r="F323" s="266">
        <v>0</v>
      </c>
      <c r="G323" s="229">
        <v>5.8</v>
      </c>
      <c r="H323" s="288" t="e">
        <f t="shared" si="13"/>
        <v>#DIV/0!</v>
      </c>
    </row>
    <row r="324" spans="1:8" ht="15.75" customHeight="1" thickBot="1">
      <c r="A324" s="99"/>
      <c r="B324" s="99"/>
      <c r="C324" s="99"/>
      <c r="D324" s="99"/>
      <c r="E324" s="118"/>
      <c r="F324" s="267"/>
      <c r="G324" s="267"/>
      <c r="H324" s="295"/>
    </row>
    <row r="325" spans="1:8" s="48" customFormat="1" ht="21.75" customHeight="1" thickTop="1" thickBot="1">
      <c r="A325" s="102"/>
      <c r="B325" s="102"/>
      <c r="C325" s="102"/>
      <c r="D325" s="103" t="s">
        <v>233</v>
      </c>
      <c r="E325" s="104">
        <f t="shared" ref="E325:G325" si="14">SUM(E298:E324)</f>
        <v>346640</v>
      </c>
      <c r="F325" s="262">
        <f t="shared" si="14"/>
        <v>346190.9</v>
      </c>
      <c r="G325" s="262">
        <f t="shared" si="14"/>
        <v>182592.09999999992</v>
      </c>
      <c r="H325" s="290">
        <f>(G325/F325)*100</f>
        <v>52.743183024163812</v>
      </c>
    </row>
    <row r="326" spans="1:8" s="48" customFormat="1" ht="21.75" customHeight="1">
      <c r="A326" s="88"/>
      <c r="B326" s="88"/>
      <c r="C326" s="88"/>
      <c r="D326" s="45"/>
      <c r="E326" s="89"/>
      <c r="F326" s="258"/>
      <c r="G326" s="258"/>
      <c r="H326" s="291"/>
    </row>
    <row r="327" spans="1:8" s="48" customFormat="1" ht="21.75" customHeight="1">
      <c r="A327" s="88"/>
      <c r="B327" s="88"/>
      <c r="C327" s="88"/>
      <c r="D327" s="45"/>
      <c r="E327" s="89"/>
      <c r="F327" s="258"/>
      <c r="G327" s="258"/>
      <c r="H327" s="291"/>
    </row>
    <row r="328" spans="1:8" s="48" customFormat="1" ht="21.75" customHeight="1">
      <c r="A328" s="88"/>
      <c r="B328" s="88"/>
      <c r="C328" s="88"/>
      <c r="D328" s="45"/>
      <c r="E328" s="89"/>
      <c r="F328" s="258"/>
      <c r="G328" s="258"/>
      <c r="H328" s="291"/>
    </row>
    <row r="329" spans="1:8" s="48" customFormat="1" ht="21.75" customHeight="1">
      <c r="A329" s="88"/>
      <c r="B329" s="88"/>
      <c r="C329" s="88"/>
      <c r="D329" s="45"/>
      <c r="E329" s="89"/>
      <c r="F329" s="258"/>
      <c r="G329" s="258"/>
      <c r="H329" s="291"/>
    </row>
    <row r="330" spans="1:8" s="48" customFormat="1" ht="21.75" customHeight="1">
      <c r="A330" s="88"/>
      <c r="B330" s="88"/>
      <c r="C330" s="88"/>
      <c r="D330" s="45"/>
      <c r="E330" s="89"/>
      <c r="F330" s="258"/>
      <c r="G330" s="258"/>
      <c r="H330" s="291"/>
    </row>
    <row r="331" spans="1:8" s="48" customFormat="1" ht="21.75" customHeight="1">
      <c r="A331" s="88"/>
      <c r="B331" s="88"/>
      <c r="C331" s="88"/>
      <c r="D331" s="45"/>
      <c r="E331" s="89"/>
      <c r="F331" s="258"/>
      <c r="G331" s="258"/>
      <c r="H331" s="291"/>
    </row>
    <row r="332" spans="1:8" s="48" customFormat="1" ht="21.75" customHeight="1">
      <c r="A332" s="88"/>
      <c r="B332" s="88"/>
      <c r="C332" s="88"/>
      <c r="D332" s="45"/>
      <c r="E332" s="89"/>
      <c r="F332" s="258"/>
      <c r="G332" s="258"/>
      <c r="H332" s="291"/>
    </row>
    <row r="333" spans="1:8" s="48" customFormat="1" ht="21.75" customHeight="1">
      <c r="A333" s="88"/>
      <c r="B333" s="88"/>
      <c r="C333" s="88"/>
      <c r="D333" s="45"/>
      <c r="E333" s="89"/>
      <c r="F333" s="258"/>
      <c r="G333" s="258"/>
      <c r="H333" s="291"/>
    </row>
    <row r="334" spans="1:8" s="48" customFormat="1" ht="21.75" customHeight="1">
      <c r="A334" s="88"/>
      <c r="B334" s="88"/>
      <c r="C334" s="88"/>
      <c r="D334" s="45"/>
      <c r="E334" s="89"/>
      <c r="F334" s="258"/>
      <c r="G334" s="258"/>
      <c r="H334" s="291"/>
    </row>
    <row r="335" spans="1:8" ht="15" customHeight="1">
      <c r="A335" s="88"/>
      <c r="B335" s="88"/>
      <c r="C335" s="88"/>
      <c r="D335" s="45"/>
      <c r="E335" s="89"/>
      <c r="F335" s="258"/>
      <c r="G335" s="258"/>
      <c r="H335" s="291"/>
    </row>
    <row r="336" spans="1:8" ht="15" hidden="1">
      <c r="A336" s="48"/>
      <c r="B336" s="88"/>
      <c r="C336" s="88"/>
      <c r="D336" s="88"/>
      <c r="E336" s="119"/>
      <c r="F336" s="268"/>
      <c r="G336" s="268"/>
      <c r="H336" s="296"/>
    </row>
    <row r="337" spans="1:8" ht="15" hidden="1">
      <c r="A337" s="48"/>
      <c r="B337" s="88"/>
      <c r="C337" s="88"/>
      <c r="D337" s="88"/>
      <c r="E337" s="119"/>
      <c r="F337" s="268"/>
      <c r="G337" s="268"/>
      <c r="H337" s="296"/>
    </row>
    <row r="338" spans="1:8" ht="15" customHeight="1" thickBot="1">
      <c r="A338" s="48"/>
      <c r="B338" s="88"/>
      <c r="C338" s="88"/>
      <c r="D338" s="88"/>
      <c r="E338" s="119"/>
      <c r="F338" s="268"/>
      <c r="G338" s="268"/>
      <c r="H338" s="296"/>
    </row>
    <row r="339" spans="1:8" ht="15.75">
      <c r="A339" s="50" t="s">
        <v>27</v>
      </c>
      <c r="B339" s="50" t="s">
        <v>28</v>
      </c>
      <c r="C339" s="50" t="s">
        <v>29</v>
      </c>
      <c r="D339" s="51" t="s">
        <v>30</v>
      </c>
      <c r="E339" s="52" t="s">
        <v>31</v>
      </c>
      <c r="F339" s="226" t="s">
        <v>31</v>
      </c>
      <c r="G339" s="226" t="s">
        <v>8</v>
      </c>
      <c r="H339" s="285" t="s">
        <v>32</v>
      </c>
    </row>
    <row r="340" spans="1:8" ht="15.75" customHeight="1" thickBot="1">
      <c r="A340" s="53"/>
      <c r="B340" s="53"/>
      <c r="C340" s="53"/>
      <c r="D340" s="54"/>
      <c r="E340" s="55" t="s">
        <v>33</v>
      </c>
      <c r="F340" s="255" t="s">
        <v>34</v>
      </c>
      <c r="G340" s="228" t="s">
        <v>35</v>
      </c>
      <c r="H340" s="286" t="s">
        <v>11</v>
      </c>
    </row>
    <row r="341" spans="1:8" ht="16.5" customHeight="1" thickTop="1">
      <c r="A341" s="57">
        <v>120</v>
      </c>
      <c r="B341" s="57"/>
      <c r="C341" s="57"/>
      <c r="D341" s="92" t="s">
        <v>234</v>
      </c>
      <c r="E341" s="59"/>
      <c r="F341" s="232"/>
      <c r="G341" s="232"/>
      <c r="H341" s="287"/>
    </row>
    <row r="342" spans="1:8" ht="15.75">
      <c r="A342" s="92"/>
      <c r="B342" s="92"/>
      <c r="C342" s="92"/>
      <c r="D342" s="92"/>
      <c r="E342" s="62"/>
      <c r="F342" s="231"/>
      <c r="G342" s="231"/>
      <c r="H342" s="288"/>
    </row>
    <row r="343" spans="1:8" ht="15">
      <c r="A343" s="65"/>
      <c r="B343" s="65"/>
      <c r="C343" s="65">
        <v>1361</v>
      </c>
      <c r="D343" s="65" t="s">
        <v>76</v>
      </c>
      <c r="E343" s="120">
        <v>0</v>
      </c>
      <c r="F343" s="269">
        <v>0</v>
      </c>
      <c r="G343" s="269">
        <v>2.2999999999999998</v>
      </c>
      <c r="H343" s="288" t="e">
        <f t="shared" ref="H343:H374" si="15">(G343/F343)*100</f>
        <v>#DIV/0!</v>
      </c>
    </row>
    <row r="344" spans="1:8" ht="15">
      <c r="A344" s="65"/>
      <c r="B344" s="65">
        <v>3612</v>
      </c>
      <c r="C344" s="65">
        <v>2111</v>
      </c>
      <c r="D344" s="65" t="s">
        <v>235</v>
      </c>
      <c r="E344" s="120">
        <v>3700</v>
      </c>
      <c r="F344" s="269">
        <v>3700</v>
      </c>
      <c r="G344" s="269">
        <v>1196.4000000000001</v>
      </c>
      <c r="H344" s="288">
        <f t="shared" si="15"/>
        <v>32.33513513513514</v>
      </c>
    </row>
    <row r="345" spans="1:8" ht="15">
      <c r="A345" s="65"/>
      <c r="B345" s="65">
        <v>3612</v>
      </c>
      <c r="C345" s="65">
        <v>2132</v>
      </c>
      <c r="D345" s="65" t="s">
        <v>236</v>
      </c>
      <c r="E345" s="120">
        <v>7760</v>
      </c>
      <c r="F345" s="269">
        <v>7760</v>
      </c>
      <c r="G345" s="269">
        <v>4157.3999999999996</v>
      </c>
      <c r="H345" s="288">
        <f t="shared" si="15"/>
        <v>53.574742268041234</v>
      </c>
    </row>
    <row r="346" spans="1:8" ht="15" hidden="1">
      <c r="A346" s="65"/>
      <c r="B346" s="65">
        <v>3612</v>
      </c>
      <c r="C346" s="65">
        <v>2322</v>
      </c>
      <c r="D346" s="65" t="s">
        <v>198</v>
      </c>
      <c r="E346" s="120"/>
      <c r="F346" s="269"/>
      <c r="G346" s="269">
        <v>0</v>
      </c>
      <c r="H346" s="288" t="e">
        <f t="shared" si="15"/>
        <v>#DIV/0!</v>
      </c>
    </row>
    <row r="347" spans="1:8" ht="15">
      <c r="A347" s="65"/>
      <c r="B347" s="65">
        <v>3612</v>
      </c>
      <c r="C347" s="65">
        <v>2324</v>
      </c>
      <c r="D347" s="65" t="s">
        <v>237</v>
      </c>
      <c r="E347" s="62">
        <v>0</v>
      </c>
      <c r="F347" s="231">
        <v>0</v>
      </c>
      <c r="G347" s="269">
        <v>388.4</v>
      </c>
      <c r="H347" s="288" t="e">
        <f t="shared" si="15"/>
        <v>#DIV/0!</v>
      </c>
    </row>
    <row r="348" spans="1:8" ht="15" hidden="1">
      <c r="A348" s="65"/>
      <c r="B348" s="65">
        <v>3612</v>
      </c>
      <c r="C348" s="65">
        <v>2329</v>
      </c>
      <c r="D348" s="65" t="s">
        <v>238</v>
      </c>
      <c r="E348" s="62"/>
      <c r="F348" s="231"/>
      <c r="G348" s="269">
        <v>0</v>
      </c>
      <c r="H348" s="288" t="e">
        <f t="shared" si="15"/>
        <v>#DIV/0!</v>
      </c>
    </row>
    <row r="349" spans="1:8" ht="15">
      <c r="A349" s="65"/>
      <c r="B349" s="65">
        <v>3612</v>
      </c>
      <c r="C349" s="65">
        <v>3112</v>
      </c>
      <c r="D349" s="65" t="s">
        <v>239</v>
      </c>
      <c r="E349" s="62">
        <v>12600</v>
      </c>
      <c r="F349" s="231">
        <v>12600</v>
      </c>
      <c r="G349" s="269">
        <v>701</v>
      </c>
      <c r="H349" s="288">
        <f t="shared" si="15"/>
        <v>5.5634920634920633</v>
      </c>
    </row>
    <row r="350" spans="1:8" ht="15">
      <c r="A350" s="65"/>
      <c r="B350" s="65">
        <v>3613</v>
      </c>
      <c r="C350" s="65">
        <v>2111</v>
      </c>
      <c r="D350" s="65" t="s">
        <v>240</v>
      </c>
      <c r="E350" s="120">
        <v>2200</v>
      </c>
      <c r="F350" s="269">
        <v>2312</v>
      </c>
      <c r="G350" s="269">
        <v>1161</v>
      </c>
      <c r="H350" s="288">
        <f t="shared" si="15"/>
        <v>50.216262975778548</v>
      </c>
    </row>
    <row r="351" spans="1:8" ht="15">
      <c r="A351" s="65"/>
      <c r="B351" s="65">
        <v>3613</v>
      </c>
      <c r="C351" s="65">
        <v>2132</v>
      </c>
      <c r="D351" s="65" t="s">
        <v>241</v>
      </c>
      <c r="E351" s="120">
        <v>4700</v>
      </c>
      <c r="F351" s="269">
        <v>5624</v>
      </c>
      <c r="G351" s="269">
        <v>2212.1</v>
      </c>
      <c r="H351" s="288">
        <f t="shared" si="15"/>
        <v>39.333214793741107</v>
      </c>
    </row>
    <row r="352" spans="1:8" ht="15" hidden="1">
      <c r="A352" s="105"/>
      <c r="B352" s="65">
        <v>3613</v>
      </c>
      <c r="C352" s="65">
        <v>2133</v>
      </c>
      <c r="D352" s="65" t="s">
        <v>242</v>
      </c>
      <c r="E352" s="62"/>
      <c r="F352" s="231"/>
      <c r="G352" s="269">
        <v>0</v>
      </c>
      <c r="H352" s="288" t="e">
        <f t="shared" si="15"/>
        <v>#DIV/0!</v>
      </c>
    </row>
    <row r="353" spans="1:8" ht="15" hidden="1">
      <c r="A353" s="105"/>
      <c r="B353" s="65">
        <v>3613</v>
      </c>
      <c r="C353" s="65">
        <v>2310</v>
      </c>
      <c r="D353" s="65" t="s">
        <v>243</v>
      </c>
      <c r="E353" s="62"/>
      <c r="F353" s="231"/>
      <c r="G353" s="269">
        <v>0</v>
      </c>
      <c r="H353" s="288" t="e">
        <f t="shared" si="15"/>
        <v>#DIV/0!</v>
      </c>
    </row>
    <row r="354" spans="1:8" ht="15" hidden="1">
      <c r="A354" s="105"/>
      <c r="B354" s="65">
        <v>3613</v>
      </c>
      <c r="C354" s="65">
        <v>2322</v>
      </c>
      <c r="D354" s="65" t="s">
        <v>244</v>
      </c>
      <c r="E354" s="62"/>
      <c r="F354" s="231"/>
      <c r="G354" s="269">
        <v>0</v>
      </c>
      <c r="H354" s="288" t="e">
        <f t="shared" si="15"/>
        <v>#DIV/0!</v>
      </c>
    </row>
    <row r="355" spans="1:8" ht="15">
      <c r="A355" s="105"/>
      <c r="B355" s="65">
        <v>3613</v>
      </c>
      <c r="C355" s="65">
        <v>2324</v>
      </c>
      <c r="D355" s="65" t="s">
        <v>245</v>
      </c>
      <c r="E355" s="62">
        <v>0</v>
      </c>
      <c r="F355" s="231">
        <v>0</v>
      </c>
      <c r="G355" s="269">
        <v>443.5</v>
      </c>
      <c r="H355" s="288" t="e">
        <f t="shared" si="15"/>
        <v>#DIV/0!</v>
      </c>
    </row>
    <row r="356" spans="1:8" ht="15">
      <c r="A356" s="105"/>
      <c r="B356" s="65">
        <v>3613</v>
      </c>
      <c r="C356" s="65">
        <v>3112</v>
      </c>
      <c r="D356" s="65" t="s">
        <v>246</v>
      </c>
      <c r="E356" s="62">
        <v>300</v>
      </c>
      <c r="F356" s="231">
        <v>300</v>
      </c>
      <c r="G356" s="269">
        <v>0</v>
      </c>
      <c r="H356" s="288">
        <f t="shared" si="15"/>
        <v>0</v>
      </c>
    </row>
    <row r="357" spans="1:8" ht="15" hidden="1">
      <c r="A357" s="105"/>
      <c r="B357" s="65">
        <v>3631</v>
      </c>
      <c r="C357" s="65">
        <v>2133</v>
      </c>
      <c r="D357" s="65" t="s">
        <v>247</v>
      </c>
      <c r="E357" s="62"/>
      <c r="F357" s="231"/>
      <c r="G357" s="269">
        <v>0</v>
      </c>
      <c r="H357" s="288" t="e">
        <f t="shared" si="15"/>
        <v>#DIV/0!</v>
      </c>
    </row>
    <row r="358" spans="1:8" ht="15">
      <c r="A358" s="105"/>
      <c r="B358" s="65">
        <v>3632</v>
      </c>
      <c r="C358" s="65">
        <v>2111</v>
      </c>
      <c r="D358" s="65" t="s">
        <v>248</v>
      </c>
      <c r="E358" s="62">
        <v>450</v>
      </c>
      <c r="F358" s="231">
        <v>450</v>
      </c>
      <c r="G358" s="269">
        <v>408.1</v>
      </c>
      <c r="H358" s="288">
        <f t="shared" si="15"/>
        <v>90.688888888888897</v>
      </c>
    </row>
    <row r="359" spans="1:8" ht="15">
      <c r="A359" s="105"/>
      <c r="B359" s="65">
        <v>3632</v>
      </c>
      <c r="C359" s="65">
        <v>2132</v>
      </c>
      <c r="D359" s="65" t="s">
        <v>249</v>
      </c>
      <c r="E359" s="62">
        <v>20</v>
      </c>
      <c r="F359" s="231">
        <v>20</v>
      </c>
      <c r="G359" s="269">
        <v>9.9</v>
      </c>
      <c r="H359" s="288">
        <f t="shared" si="15"/>
        <v>49.5</v>
      </c>
    </row>
    <row r="360" spans="1:8" ht="15">
      <c r="A360" s="105"/>
      <c r="B360" s="65">
        <v>3632</v>
      </c>
      <c r="C360" s="65">
        <v>2133</v>
      </c>
      <c r="D360" s="65" t="s">
        <v>250</v>
      </c>
      <c r="E360" s="62">
        <v>5</v>
      </c>
      <c r="F360" s="231">
        <v>5</v>
      </c>
      <c r="G360" s="269">
        <v>2.5</v>
      </c>
      <c r="H360" s="288">
        <f t="shared" si="15"/>
        <v>50</v>
      </c>
    </row>
    <row r="361" spans="1:8" ht="15">
      <c r="A361" s="105"/>
      <c r="B361" s="65">
        <v>3632</v>
      </c>
      <c r="C361" s="65">
        <v>2324</v>
      </c>
      <c r="D361" s="65" t="s">
        <v>251</v>
      </c>
      <c r="E361" s="62">
        <v>0</v>
      </c>
      <c r="F361" s="231">
        <v>0</v>
      </c>
      <c r="G361" s="269">
        <v>58.6</v>
      </c>
      <c r="H361" s="288" t="e">
        <f t="shared" si="15"/>
        <v>#DIV/0!</v>
      </c>
    </row>
    <row r="362" spans="1:8" ht="15">
      <c r="A362" s="105"/>
      <c r="B362" s="65">
        <v>3632</v>
      </c>
      <c r="C362" s="65">
        <v>2329</v>
      </c>
      <c r="D362" s="65" t="s">
        <v>252</v>
      </c>
      <c r="E362" s="62">
        <v>0</v>
      </c>
      <c r="F362" s="231">
        <v>0</v>
      </c>
      <c r="G362" s="269">
        <v>40.700000000000003</v>
      </c>
      <c r="H362" s="288" t="e">
        <f t="shared" si="15"/>
        <v>#DIV/0!</v>
      </c>
    </row>
    <row r="363" spans="1:8" ht="15">
      <c r="A363" s="105"/>
      <c r="B363" s="65">
        <v>3634</v>
      </c>
      <c r="C363" s="65">
        <v>2132</v>
      </c>
      <c r="D363" s="65" t="s">
        <v>253</v>
      </c>
      <c r="E363" s="62">
        <v>4654</v>
      </c>
      <c r="F363" s="231">
        <v>4654</v>
      </c>
      <c r="G363" s="269">
        <v>4472.3999999999996</v>
      </c>
      <c r="H363" s="288">
        <f t="shared" si="15"/>
        <v>96.097980232058433</v>
      </c>
    </row>
    <row r="364" spans="1:8" ht="15" hidden="1">
      <c r="A364" s="105"/>
      <c r="B364" s="65">
        <v>3636</v>
      </c>
      <c r="C364" s="65">
        <v>2131</v>
      </c>
      <c r="D364" s="65" t="s">
        <v>254</v>
      </c>
      <c r="E364" s="62"/>
      <c r="F364" s="231"/>
      <c r="G364" s="269">
        <v>0</v>
      </c>
      <c r="H364" s="288" t="e">
        <f t="shared" si="15"/>
        <v>#DIV/0!</v>
      </c>
    </row>
    <row r="365" spans="1:8" ht="15">
      <c r="A365" s="79"/>
      <c r="B365" s="65">
        <v>3639</v>
      </c>
      <c r="C365" s="65">
        <v>2111</v>
      </c>
      <c r="D365" s="65" t="s">
        <v>255</v>
      </c>
      <c r="E365" s="74">
        <v>28</v>
      </c>
      <c r="F365" s="231">
        <v>28</v>
      </c>
      <c r="G365" s="269">
        <v>15.3</v>
      </c>
      <c r="H365" s="288">
        <f t="shared" si="15"/>
        <v>54.642857142857146</v>
      </c>
    </row>
    <row r="366" spans="1:8" ht="15">
      <c r="A366" s="105"/>
      <c r="B366" s="65">
        <v>3639</v>
      </c>
      <c r="C366" s="65">
        <v>2119</v>
      </c>
      <c r="D366" s="65" t="s">
        <v>256</v>
      </c>
      <c r="E366" s="62">
        <v>300</v>
      </c>
      <c r="F366" s="231">
        <v>300</v>
      </c>
      <c r="G366" s="269">
        <v>1328.5</v>
      </c>
      <c r="H366" s="288">
        <f t="shared" si="15"/>
        <v>442.83333333333337</v>
      </c>
    </row>
    <row r="367" spans="1:8" ht="15">
      <c r="A367" s="65"/>
      <c r="B367" s="65">
        <v>3639</v>
      </c>
      <c r="C367" s="65">
        <v>2131</v>
      </c>
      <c r="D367" s="65" t="s">
        <v>257</v>
      </c>
      <c r="E367" s="62">
        <v>2700</v>
      </c>
      <c r="F367" s="231">
        <v>2700</v>
      </c>
      <c r="G367" s="269">
        <v>1497.3</v>
      </c>
      <c r="H367" s="288">
        <f t="shared" si="15"/>
        <v>55.455555555555556</v>
      </c>
    </row>
    <row r="368" spans="1:8" ht="15">
      <c r="A368" s="65"/>
      <c r="B368" s="65">
        <v>3639</v>
      </c>
      <c r="C368" s="65">
        <v>2132</v>
      </c>
      <c r="D368" s="65" t="s">
        <v>258</v>
      </c>
      <c r="E368" s="62">
        <v>28</v>
      </c>
      <c r="F368" s="231">
        <v>28</v>
      </c>
      <c r="G368" s="269">
        <v>18.100000000000001</v>
      </c>
      <c r="H368" s="288">
        <f t="shared" si="15"/>
        <v>64.642857142857153</v>
      </c>
    </row>
    <row r="369" spans="1:8" ht="15" customHeight="1">
      <c r="A369" s="65"/>
      <c r="B369" s="65">
        <v>3639</v>
      </c>
      <c r="C369" s="65">
        <v>2212</v>
      </c>
      <c r="D369" s="65" t="s">
        <v>100</v>
      </c>
      <c r="E369" s="62">
        <v>181</v>
      </c>
      <c r="F369" s="231">
        <v>181</v>
      </c>
      <c r="G369" s="269">
        <v>417.5</v>
      </c>
      <c r="H369" s="288">
        <f t="shared" si="15"/>
        <v>230.66298342541435</v>
      </c>
    </row>
    <row r="370" spans="1:8" ht="15">
      <c r="A370" s="65"/>
      <c r="B370" s="65">
        <v>3639</v>
      </c>
      <c r="C370" s="65">
        <v>2324</v>
      </c>
      <c r="D370" s="65" t="s">
        <v>259</v>
      </c>
      <c r="E370" s="62">
        <v>582</v>
      </c>
      <c r="F370" s="231">
        <v>582</v>
      </c>
      <c r="G370" s="269">
        <v>150.19999999999999</v>
      </c>
      <c r="H370" s="288">
        <f t="shared" si="15"/>
        <v>25.807560137457042</v>
      </c>
    </row>
    <row r="371" spans="1:8" ht="15" hidden="1">
      <c r="A371" s="65"/>
      <c r="B371" s="65">
        <v>3639</v>
      </c>
      <c r="C371" s="65">
        <v>2328</v>
      </c>
      <c r="D371" s="65" t="s">
        <v>260</v>
      </c>
      <c r="E371" s="62"/>
      <c r="F371" s="231"/>
      <c r="G371" s="269">
        <v>0</v>
      </c>
      <c r="H371" s="288" t="e">
        <f t="shared" si="15"/>
        <v>#DIV/0!</v>
      </c>
    </row>
    <row r="372" spans="1:8" ht="15" hidden="1" customHeight="1">
      <c r="A372" s="71"/>
      <c r="B372" s="71">
        <v>3639</v>
      </c>
      <c r="C372" s="71">
        <v>2329</v>
      </c>
      <c r="D372" s="71" t="s">
        <v>168</v>
      </c>
      <c r="E372" s="62"/>
      <c r="F372" s="231"/>
      <c r="G372" s="269">
        <v>0</v>
      </c>
      <c r="H372" s="288" t="e">
        <f t="shared" si="15"/>
        <v>#DIV/0!</v>
      </c>
    </row>
    <row r="373" spans="1:8" ht="15">
      <c r="A373" s="65"/>
      <c r="B373" s="65">
        <v>3639</v>
      </c>
      <c r="C373" s="65">
        <v>3111</v>
      </c>
      <c r="D373" s="65" t="s">
        <v>261</v>
      </c>
      <c r="E373" s="62">
        <v>1944</v>
      </c>
      <c r="F373" s="231">
        <v>1944</v>
      </c>
      <c r="G373" s="269">
        <v>1265.3</v>
      </c>
      <c r="H373" s="288">
        <f t="shared" si="15"/>
        <v>65.087448559670776</v>
      </c>
    </row>
    <row r="374" spans="1:8" ht="15">
      <c r="A374" s="65"/>
      <c r="B374" s="65">
        <v>3639</v>
      </c>
      <c r="C374" s="65">
        <v>3112</v>
      </c>
      <c r="D374" s="65" t="s">
        <v>262</v>
      </c>
      <c r="E374" s="62">
        <v>0</v>
      </c>
      <c r="F374" s="231">
        <v>0</v>
      </c>
      <c r="G374" s="269">
        <v>110</v>
      </c>
      <c r="H374" s="288" t="e">
        <f t="shared" si="15"/>
        <v>#DIV/0!</v>
      </c>
    </row>
    <row r="375" spans="1:8" ht="15" hidden="1" customHeight="1">
      <c r="A375" s="71"/>
      <c r="B375" s="71">
        <v>6310</v>
      </c>
      <c r="C375" s="71">
        <v>2141</v>
      </c>
      <c r="D375" s="71" t="s">
        <v>263</v>
      </c>
      <c r="E375" s="62"/>
      <c r="F375" s="231"/>
      <c r="G375" s="269">
        <v>0</v>
      </c>
      <c r="H375" s="288" t="e">
        <f>(#REF!/F375)*100</f>
        <v>#REF!</v>
      </c>
    </row>
    <row r="376" spans="1:8" ht="15" hidden="1" customHeight="1">
      <c r="A376" s="71"/>
      <c r="B376" s="71">
        <v>6409</v>
      </c>
      <c r="C376" s="71">
        <v>2328</v>
      </c>
      <c r="D376" s="71" t="s">
        <v>264</v>
      </c>
      <c r="E376" s="62"/>
      <c r="F376" s="231"/>
      <c r="G376" s="269">
        <v>0</v>
      </c>
      <c r="H376" s="288" t="e">
        <f>(#REF!/F376)*100</f>
        <v>#REF!</v>
      </c>
    </row>
    <row r="377" spans="1:8" ht="15.75" customHeight="1" thickBot="1">
      <c r="A377" s="121"/>
      <c r="B377" s="121"/>
      <c r="C377" s="121"/>
      <c r="D377" s="121"/>
      <c r="E377" s="122"/>
      <c r="F377" s="242"/>
      <c r="G377" s="242"/>
      <c r="H377" s="297"/>
    </row>
    <row r="378" spans="1:8" s="48" customFormat="1" ht="22.5" customHeight="1" thickTop="1" thickBot="1">
      <c r="A378" s="102"/>
      <c r="B378" s="102"/>
      <c r="C378" s="102"/>
      <c r="D378" s="103" t="s">
        <v>265</v>
      </c>
      <c r="E378" s="104">
        <f t="shared" ref="E378:G378" si="16">SUM(E342:E377)</f>
        <v>42152</v>
      </c>
      <c r="F378" s="262">
        <f t="shared" si="16"/>
        <v>43188</v>
      </c>
      <c r="G378" s="262">
        <f t="shared" si="16"/>
        <v>20056.499999999996</v>
      </c>
      <c r="H378" s="290">
        <f>(G378/F378)*100</f>
        <v>46.439983328702411</v>
      </c>
    </row>
    <row r="379" spans="1:8" ht="15" customHeight="1">
      <c r="A379" s="48"/>
      <c r="B379" s="88"/>
      <c r="C379" s="88"/>
      <c r="D379" s="88"/>
      <c r="E379" s="119"/>
      <c r="F379" s="268"/>
      <c r="G379" s="268"/>
      <c r="H379" s="296"/>
    </row>
    <row r="380" spans="1:8" ht="15" hidden="1" customHeight="1">
      <c r="A380" s="48"/>
      <c r="B380" s="88"/>
      <c r="C380" s="88"/>
      <c r="D380" s="88"/>
      <c r="E380" s="119"/>
      <c r="F380" s="268"/>
      <c r="G380" s="268"/>
      <c r="H380" s="296"/>
    </row>
    <row r="381" spans="1:8" ht="15" hidden="1" customHeight="1">
      <c r="A381" s="48"/>
      <c r="B381" s="88"/>
      <c r="C381" s="88"/>
      <c r="D381" s="88"/>
      <c r="E381" s="119"/>
      <c r="F381" s="268"/>
      <c r="G381" s="268"/>
      <c r="H381" s="296"/>
    </row>
    <row r="382" spans="1:8" ht="15" hidden="1" customHeight="1">
      <c r="A382" s="48"/>
      <c r="B382" s="88"/>
      <c r="C382" s="88"/>
      <c r="D382" s="88"/>
      <c r="E382" s="119"/>
      <c r="F382" s="268"/>
      <c r="G382" s="249"/>
      <c r="H382" s="280"/>
    </row>
    <row r="383" spans="1:8" ht="15" hidden="1" customHeight="1">
      <c r="A383" s="48"/>
      <c r="B383" s="88"/>
      <c r="C383" s="88"/>
      <c r="D383" s="88"/>
      <c r="E383" s="119"/>
      <c r="F383" s="268"/>
      <c r="G383" s="268"/>
      <c r="H383" s="296"/>
    </row>
    <row r="384" spans="1:8" ht="15" hidden="1" customHeight="1">
      <c r="A384" s="48"/>
      <c r="B384" s="88"/>
      <c r="C384" s="88"/>
      <c r="D384" s="88"/>
      <c r="E384" s="119"/>
      <c r="F384" s="268"/>
      <c r="G384" s="268"/>
      <c r="H384" s="296"/>
    </row>
    <row r="385" spans="1:8" ht="15" customHeight="1" thickBot="1">
      <c r="A385" s="48"/>
      <c r="B385" s="88"/>
      <c r="C385" s="88"/>
      <c r="D385" s="88"/>
      <c r="E385" s="119"/>
      <c r="F385" s="268"/>
      <c r="G385" s="268"/>
      <c r="H385" s="296"/>
    </row>
    <row r="386" spans="1:8" ht="15.75">
      <c r="A386" s="50" t="s">
        <v>27</v>
      </c>
      <c r="B386" s="50" t="s">
        <v>28</v>
      </c>
      <c r="C386" s="50" t="s">
        <v>29</v>
      </c>
      <c r="D386" s="51" t="s">
        <v>30</v>
      </c>
      <c r="E386" s="52" t="s">
        <v>31</v>
      </c>
      <c r="F386" s="226" t="s">
        <v>31</v>
      </c>
      <c r="G386" s="226" t="s">
        <v>8</v>
      </c>
      <c r="H386" s="285" t="s">
        <v>32</v>
      </c>
    </row>
    <row r="387" spans="1:8" ht="15.75" customHeight="1" thickBot="1">
      <c r="A387" s="53"/>
      <c r="B387" s="53"/>
      <c r="C387" s="53"/>
      <c r="D387" s="54"/>
      <c r="E387" s="55" t="s">
        <v>33</v>
      </c>
      <c r="F387" s="255" t="s">
        <v>34</v>
      </c>
      <c r="G387" s="228" t="s">
        <v>35</v>
      </c>
      <c r="H387" s="286" t="s">
        <v>11</v>
      </c>
    </row>
    <row r="388" spans="1:8" ht="16.5" thickTop="1">
      <c r="A388" s="57">
        <v>8888</v>
      </c>
      <c r="B388" s="57"/>
      <c r="C388" s="57"/>
      <c r="D388" s="58"/>
      <c r="E388" s="59"/>
      <c r="F388" s="232"/>
      <c r="G388" s="232"/>
      <c r="H388" s="287"/>
    </row>
    <row r="389" spans="1:8" ht="15">
      <c r="A389" s="65"/>
      <c r="B389" s="65">
        <v>6171</v>
      </c>
      <c r="C389" s="65">
        <v>2329</v>
      </c>
      <c r="D389" s="65" t="s">
        <v>266</v>
      </c>
      <c r="E389" s="62">
        <v>0</v>
      </c>
      <c r="F389" s="231">
        <v>0</v>
      </c>
      <c r="G389" s="231">
        <v>0</v>
      </c>
      <c r="H389" s="288" t="e">
        <f t="shared" ref="H389" si="17">(G389/F389)*100</f>
        <v>#DIV/0!</v>
      </c>
    </row>
    <row r="390" spans="1:8" ht="15">
      <c r="A390" s="65"/>
      <c r="B390" s="65"/>
      <c r="C390" s="65"/>
      <c r="D390" s="65" t="s">
        <v>267</v>
      </c>
      <c r="E390" s="62"/>
      <c r="F390" s="231"/>
      <c r="G390" s="231"/>
      <c r="H390" s="288"/>
    </row>
    <row r="391" spans="1:8" ht="15.75" thickBot="1">
      <c r="A391" s="99"/>
      <c r="B391" s="99"/>
      <c r="C391" s="99"/>
      <c r="D391" s="99" t="s">
        <v>268</v>
      </c>
      <c r="E391" s="100"/>
      <c r="F391" s="261"/>
      <c r="G391" s="261"/>
      <c r="H391" s="293"/>
    </row>
    <row r="392" spans="1:8" s="48" customFormat="1" ht="22.5" customHeight="1" thickTop="1" thickBot="1">
      <c r="A392" s="102"/>
      <c r="B392" s="102"/>
      <c r="C392" s="102"/>
      <c r="D392" s="103" t="s">
        <v>269</v>
      </c>
      <c r="E392" s="104">
        <f t="shared" ref="E392:G392" si="18">SUM(E389:E390)</f>
        <v>0</v>
      </c>
      <c r="F392" s="262">
        <f t="shared" si="18"/>
        <v>0</v>
      </c>
      <c r="G392" s="262">
        <f t="shared" si="18"/>
        <v>0</v>
      </c>
      <c r="H392" s="290" t="e">
        <f>(G392/F392)*100</f>
        <v>#DIV/0!</v>
      </c>
    </row>
    <row r="393" spans="1:8" ht="15">
      <c r="A393" s="48"/>
      <c r="B393" s="88"/>
      <c r="C393" s="88"/>
      <c r="D393" s="88"/>
      <c r="E393" s="119"/>
      <c r="F393" s="268"/>
      <c r="G393" s="268"/>
      <c r="H393" s="296"/>
    </row>
    <row r="394" spans="1:8" ht="15" hidden="1">
      <c r="A394" s="48"/>
      <c r="B394" s="88"/>
      <c r="C394" s="88"/>
      <c r="D394" s="88"/>
      <c r="E394" s="119"/>
      <c r="F394" s="268"/>
      <c r="G394" s="268"/>
      <c r="H394" s="296"/>
    </row>
    <row r="395" spans="1:8" ht="15" hidden="1">
      <c r="A395" s="48"/>
      <c r="B395" s="88"/>
      <c r="C395" s="88"/>
      <c r="D395" s="88"/>
      <c r="E395" s="119"/>
      <c r="F395" s="268"/>
      <c r="G395" s="268"/>
      <c r="H395" s="296"/>
    </row>
    <row r="396" spans="1:8" ht="15" hidden="1">
      <c r="A396" s="48"/>
      <c r="B396" s="88"/>
      <c r="C396" s="88"/>
      <c r="D396" s="88"/>
      <c r="E396" s="119"/>
      <c r="F396" s="268"/>
      <c r="G396" s="268"/>
      <c r="H396" s="296"/>
    </row>
    <row r="397" spans="1:8" ht="15" hidden="1">
      <c r="A397" s="48"/>
      <c r="B397" s="88"/>
      <c r="C397" s="88"/>
      <c r="D397" s="88"/>
      <c r="E397" s="119"/>
      <c r="F397" s="268"/>
      <c r="G397" s="268"/>
      <c r="H397" s="296"/>
    </row>
    <row r="398" spans="1:8" ht="15" hidden="1" customHeight="1">
      <c r="A398" s="48"/>
      <c r="B398" s="88"/>
      <c r="C398" s="88"/>
      <c r="D398" s="88"/>
      <c r="E398" s="119"/>
      <c r="F398" s="268"/>
      <c r="G398" s="268"/>
      <c r="H398" s="296"/>
    </row>
    <row r="399" spans="1:8" ht="15" customHeight="1" thickBot="1">
      <c r="A399" s="48"/>
      <c r="B399" s="48"/>
      <c r="C399" s="48"/>
      <c r="D399" s="48"/>
      <c r="E399" s="49"/>
      <c r="F399" s="253"/>
      <c r="G399" s="253"/>
      <c r="H399" s="284"/>
    </row>
    <row r="400" spans="1:8" ht="15.75">
      <c r="A400" s="50" t="s">
        <v>27</v>
      </c>
      <c r="B400" s="50" t="s">
        <v>28</v>
      </c>
      <c r="C400" s="50" t="s">
        <v>29</v>
      </c>
      <c r="D400" s="51" t="s">
        <v>30</v>
      </c>
      <c r="E400" s="52" t="s">
        <v>31</v>
      </c>
      <c r="F400" s="226" t="s">
        <v>31</v>
      </c>
      <c r="G400" s="226" t="s">
        <v>8</v>
      </c>
      <c r="H400" s="285" t="s">
        <v>32</v>
      </c>
    </row>
    <row r="401" spans="1:8" ht="15.75" customHeight="1" thickBot="1">
      <c r="A401" s="53"/>
      <c r="B401" s="53"/>
      <c r="C401" s="53"/>
      <c r="D401" s="54"/>
      <c r="E401" s="55" t="s">
        <v>33</v>
      </c>
      <c r="F401" s="255" t="s">
        <v>34</v>
      </c>
      <c r="G401" s="228" t="s">
        <v>35</v>
      </c>
      <c r="H401" s="286" t="s">
        <v>11</v>
      </c>
    </row>
    <row r="402" spans="1:8" s="48" customFormat="1" ht="30.75" customHeight="1" thickTop="1" thickBot="1">
      <c r="A402" s="103"/>
      <c r="B402" s="123"/>
      <c r="C402" s="124"/>
      <c r="D402" s="125" t="s">
        <v>270</v>
      </c>
      <c r="E402" s="126">
        <f t="shared" ref="E402:G402" si="19">SUM(E76,E122,E178,E208,E243,E270,E289,E325,E378,E392)</f>
        <v>434837</v>
      </c>
      <c r="F402" s="270">
        <f t="shared" si="19"/>
        <v>459903.60000000003</v>
      </c>
      <c r="G402" s="270">
        <f t="shared" si="19"/>
        <v>259570.39999999994</v>
      </c>
      <c r="H402" s="298">
        <f>(G402/F402)*100</f>
        <v>56.44017572378209</v>
      </c>
    </row>
    <row r="403" spans="1:8" ht="15" customHeight="1">
      <c r="A403" s="45"/>
      <c r="B403" s="127"/>
      <c r="C403" s="128"/>
      <c r="D403" s="129"/>
      <c r="E403" s="130"/>
      <c r="F403" s="271"/>
      <c r="G403" s="271"/>
      <c r="H403" s="299"/>
    </row>
    <row r="404" spans="1:8" ht="15" hidden="1" customHeight="1">
      <c r="A404" s="45"/>
      <c r="B404" s="127"/>
      <c r="C404" s="128"/>
      <c r="D404" s="129"/>
      <c r="E404" s="130"/>
      <c r="F404" s="271"/>
      <c r="G404" s="271"/>
      <c r="H404" s="299"/>
    </row>
    <row r="405" spans="1:8" ht="12.75" hidden="1" customHeight="1">
      <c r="A405" s="45"/>
      <c r="B405" s="127"/>
      <c r="C405" s="128"/>
      <c r="D405" s="129"/>
      <c r="E405" s="130"/>
      <c r="F405" s="271"/>
      <c r="G405" s="271"/>
      <c r="H405" s="299"/>
    </row>
    <row r="406" spans="1:8" ht="12.75" hidden="1" customHeight="1">
      <c r="A406" s="45"/>
      <c r="B406" s="127"/>
      <c r="C406" s="128"/>
      <c r="D406" s="129"/>
      <c r="E406" s="130"/>
      <c r="F406" s="271"/>
      <c r="G406" s="271"/>
      <c r="H406" s="299"/>
    </row>
    <row r="407" spans="1:8" ht="12.75" hidden="1" customHeight="1">
      <c r="A407" s="45"/>
      <c r="B407" s="127"/>
      <c r="C407" s="128"/>
      <c r="D407" s="129"/>
      <c r="E407" s="130"/>
      <c r="F407" s="271"/>
      <c r="G407" s="271"/>
      <c r="H407" s="299"/>
    </row>
    <row r="408" spans="1:8" ht="12.75" hidden="1" customHeight="1">
      <c r="A408" s="45"/>
      <c r="B408" s="127"/>
      <c r="C408" s="128"/>
      <c r="D408" s="129"/>
      <c r="E408" s="130"/>
      <c r="F408" s="271"/>
      <c r="G408" s="271"/>
      <c r="H408" s="299"/>
    </row>
    <row r="409" spans="1:8" ht="12.75" hidden="1" customHeight="1">
      <c r="A409" s="45"/>
      <c r="B409" s="127"/>
      <c r="C409" s="128"/>
      <c r="D409" s="129"/>
      <c r="E409" s="130"/>
      <c r="F409" s="271"/>
      <c r="G409" s="271"/>
      <c r="H409" s="299"/>
    </row>
    <row r="410" spans="1:8" ht="12.75" hidden="1" customHeight="1">
      <c r="A410" s="45"/>
      <c r="B410" s="127"/>
      <c r="C410" s="128"/>
      <c r="D410" s="129"/>
      <c r="E410" s="130"/>
      <c r="F410" s="271"/>
      <c r="G410" s="271"/>
      <c r="H410" s="299"/>
    </row>
    <row r="411" spans="1:8" ht="15" hidden="1" customHeight="1">
      <c r="A411" s="45"/>
      <c r="B411" s="127"/>
      <c r="C411" s="128"/>
      <c r="D411" s="129"/>
      <c r="E411" s="130"/>
      <c r="F411" s="271"/>
      <c r="G411" s="271"/>
      <c r="H411" s="299"/>
    </row>
    <row r="412" spans="1:8" ht="15" customHeight="1" thickBot="1">
      <c r="A412" s="45"/>
      <c r="B412" s="127"/>
      <c r="C412" s="128"/>
      <c r="D412" s="129"/>
      <c r="E412" s="131"/>
      <c r="F412" s="272"/>
      <c r="G412" s="272"/>
      <c r="H412" s="300"/>
    </row>
    <row r="413" spans="1:8" ht="15.75">
      <c r="A413" s="50" t="s">
        <v>27</v>
      </c>
      <c r="B413" s="50" t="s">
        <v>28</v>
      </c>
      <c r="C413" s="50" t="s">
        <v>29</v>
      </c>
      <c r="D413" s="51" t="s">
        <v>30</v>
      </c>
      <c r="E413" s="52" t="s">
        <v>31</v>
      </c>
      <c r="F413" s="226" t="s">
        <v>31</v>
      </c>
      <c r="G413" s="226" t="s">
        <v>8</v>
      </c>
      <c r="H413" s="285" t="s">
        <v>32</v>
      </c>
    </row>
    <row r="414" spans="1:8" ht="15.75" customHeight="1" thickBot="1">
      <c r="A414" s="53"/>
      <c r="B414" s="53"/>
      <c r="C414" s="53"/>
      <c r="D414" s="54"/>
      <c r="E414" s="55" t="s">
        <v>33</v>
      </c>
      <c r="F414" s="255" t="s">
        <v>34</v>
      </c>
      <c r="G414" s="228" t="s">
        <v>35</v>
      </c>
      <c r="H414" s="286" t="s">
        <v>11</v>
      </c>
    </row>
    <row r="415" spans="1:8" ht="16.5" customHeight="1" thickTop="1">
      <c r="A415" s="113">
        <v>110</v>
      </c>
      <c r="B415" s="113"/>
      <c r="C415" s="113"/>
      <c r="D415" s="132" t="s">
        <v>271</v>
      </c>
      <c r="E415" s="133"/>
      <c r="F415" s="273"/>
      <c r="G415" s="273"/>
      <c r="H415" s="301"/>
    </row>
    <row r="416" spans="1:8" ht="14.25" customHeight="1">
      <c r="A416" s="134"/>
      <c r="B416" s="134"/>
      <c r="C416" s="134"/>
      <c r="D416" s="45"/>
      <c r="E416" s="133"/>
      <c r="F416" s="273"/>
      <c r="G416" s="273"/>
      <c r="H416" s="301"/>
    </row>
    <row r="417" spans="1:8" ht="15" customHeight="1">
      <c r="A417" s="65"/>
      <c r="B417" s="65"/>
      <c r="C417" s="65">
        <v>8115</v>
      </c>
      <c r="D417" s="79" t="s">
        <v>272</v>
      </c>
      <c r="E417" s="135">
        <v>25966</v>
      </c>
      <c r="F417" s="274">
        <v>40766.199999999997</v>
      </c>
      <c r="G417" s="274">
        <v>-21438.5</v>
      </c>
      <c r="H417" s="288">
        <f t="shared" ref="H417:H422" si="20">(G417/F417)*100</f>
        <v>-52.588909439682872</v>
      </c>
    </row>
    <row r="418" spans="1:8" ht="15">
      <c r="A418" s="65"/>
      <c r="B418" s="65"/>
      <c r="C418" s="65">
        <v>8123</v>
      </c>
      <c r="D418" s="136" t="s">
        <v>273</v>
      </c>
      <c r="E418" s="77">
        <v>30000</v>
      </c>
      <c r="F418" s="238">
        <v>30000</v>
      </c>
      <c r="G418" s="256">
        <v>805.5</v>
      </c>
      <c r="H418" s="288">
        <f t="shared" si="20"/>
        <v>2.6850000000000001</v>
      </c>
    </row>
    <row r="419" spans="1:8" ht="14.25" customHeight="1">
      <c r="A419" s="65"/>
      <c r="B419" s="65"/>
      <c r="C419" s="65">
        <v>8124</v>
      </c>
      <c r="D419" s="79" t="s">
        <v>274</v>
      </c>
      <c r="E419" s="62">
        <v>-5040</v>
      </c>
      <c r="F419" s="231">
        <v>-5040</v>
      </c>
      <c r="G419" s="231">
        <v>-2520</v>
      </c>
      <c r="H419" s="288">
        <f t="shared" si="20"/>
        <v>50</v>
      </c>
    </row>
    <row r="420" spans="1:8" ht="15" hidden="1" customHeight="1">
      <c r="A420" s="82"/>
      <c r="B420" s="82"/>
      <c r="C420" s="82">
        <v>8902</v>
      </c>
      <c r="D420" s="137" t="s">
        <v>275</v>
      </c>
      <c r="E420" s="83"/>
      <c r="F420" s="231"/>
      <c r="G420" s="231">
        <v>0</v>
      </c>
      <c r="H420" s="288" t="e">
        <f t="shared" si="20"/>
        <v>#DIV/0!</v>
      </c>
    </row>
    <row r="421" spans="1:8" ht="14.25" hidden="1" customHeight="1">
      <c r="A421" s="65"/>
      <c r="B421" s="65"/>
      <c r="C421" s="65">
        <v>8905</v>
      </c>
      <c r="D421" s="79" t="s">
        <v>276</v>
      </c>
      <c r="E421" s="62"/>
      <c r="F421" s="232"/>
      <c r="G421" s="256">
        <v>0</v>
      </c>
      <c r="H421" s="288" t="e">
        <f t="shared" si="20"/>
        <v>#DIV/0!</v>
      </c>
    </row>
    <row r="422" spans="1:8" ht="15" customHeight="1" thickBot="1">
      <c r="A422" s="99"/>
      <c r="B422" s="99"/>
      <c r="C422" s="99">
        <v>8901</v>
      </c>
      <c r="D422" s="98" t="s">
        <v>277</v>
      </c>
      <c r="E422" s="100">
        <v>0</v>
      </c>
      <c r="F422" s="261">
        <v>0</v>
      </c>
      <c r="G422" s="261">
        <v>-104.3</v>
      </c>
      <c r="H422" s="293" t="e">
        <f t="shared" si="20"/>
        <v>#DIV/0!</v>
      </c>
    </row>
    <row r="423" spans="1:8" s="48" customFormat="1" ht="22.5" customHeight="1" thickTop="1" thickBot="1">
      <c r="A423" s="102"/>
      <c r="B423" s="102"/>
      <c r="C423" s="102"/>
      <c r="D423" s="138" t="s">
        <v>278</v>
      </c>
      <c r="E423" s="104">
        <f t="shared" ref="E423:G423" si="21">SUM(E417:E422)</f>
        <v>50926</v>
      </c>
      <c r="F423" s="262">
        <f t="shared" si="21"/>
        <v>65726.2</v>
      </c>
      <c r="G423" s="262">
        <f t="shared" si="21"/>
        <v>-23257.3</v>
      </c>
      <c r="H423" s="302">
        <f>SUM(G417/F417)*100</f>
        <v>-52.588909439682872</v>
      </c>
    </row>
    <row r="424" spans="1:8" s="48" customFormat="1" ht="22.5" customHeight="1">
      <c r="A424" s="88"/>
      <c r="B424" s="88"/>
      <c r="C424" s="88"/>
      <c r="D424" s="45"/>
      <c r="E424" s="89"/>
      <c r="F424" s="275"/>
      <c r="G424" s="258"/>
      <c r="H424" s="291"/>
    </row>
    <row r="425" spans="1:8" ht="15" customHeight="1">
      <c r="A425" s="48" t="s">
        <v>279</v>
      </c>
      <c r="B425" s="48"/>
      <c r="C425" s="48"/>
      <c r="D425" s="45"/>
      <c r="E425" s="89"/>
      <c r="F425" s="275"/>
      <c r="G425" s="258"/>
      <c r="H425" s="291"/>
    </row>
    <row r="426" spans="1:8" ht="16.5" customHeight="1">
      <c r="A426" s="88"/>
      <c r="B426" s="48"/>
      <c r="C426" s="88"/>
      <c r="D426" s="48"/>
      <c r="E426" s="49"/>
      <c r="F426" s="276"/>
      <c r="G426" s="253"/>
      <c r="H426" s="284"/>
    </row>
    <row r="427" spans="1:8" ht="15">
      <c r="A427" s="88"/>
      <c r="B427" s="88"/>
      <c r="C427" s="88"/>
      <c r="D427" s="48"/>
      <c r="E427" s="49"/>
      <c r="F427" s="253"/>
      <c r="G427" s="253"/>
      <c r="H427" s="284"/>
    </row>
    <row r="428" spans="1:8" ht="15">
      <c r="A428" s="139"/>
      <c r="B428" s="139"/>
      <c r="C428" s="139"/>
      <c r="D428" s="140" t="s">
        <v>280</v>
      </c>
      <c r="E428" s="141">
        <f t="shared" ref="E428:G428" si="22">E402+E423</f>
        <v>485763</v>
      </c>
      <c r="F428" s="277">
        <f t="shared" si="22"/>
        <v>525629.80000000005</v>
      </c>
      <c r="G428" s="277">
        <f t="shared" si="22"/>
        <v>236313.09999999995</v>
      </c>
      <c r="H428" s="288">
        <f t="shared" ref="H428" si="23">(G428/F428)*100</f>
        <v>44.958086470744227</v>
      </c>
    </row>
    <row r="429" spans="1:8" ht="15">
      <c r="A429" s="139"/>
      <c r="B429" s="139"/>
      <c r="C429" s="139"/>
      <c r="D429" s="140"/>
      <c r="E429" s="141"/>
      <c r="F429" s="277"/>
      <c r="G429" s="277"/>
      <c r="H429" s="303"/>
    </row>
    <row r="430" spans="1:8" ht="15">
      <c r="A430" s="142"/>
      <c r="B430" s="142"/>
      <c r="C430" s="142"/>
      <c r="D430" s="142"/>
      <c r="E430" s="143"/>
      <c r="F430" s="278"/>
      <c r="G430" s="278"/>
      <c r="H430" s="304"/>
    </row>
    <row r="431" spans="1:8" ht="15">
      <c r="A431" s="142"/>
      <c r="B431" s="142"/>
      <c r="C431" s="142"/>
      <c r="D431" s="142"/>
      <c r="E431" s="143"/>
      <c r="F431" s="278"/>
      <c r="G431" s="278"/>
      <c r="H431" s="304"/>
    </row>
    <row r="432" spans="1:8" ht="15">
      <c r="A432" s="142"/>
      <c r="B432" s="142"/>
      <c r="C432" s="142"/>
      <c r="D432" s="142"/>
      <c r="E432" s="143"/>
      <c r="F432" s="278"/>
      <c r="G432" s="278"/>
      <c r="H432" s="304"/>
    </row>
    <row r="433" spans="1:8" ht="15">
      <c r="A433" s="142"/>
      <c r="B433" s="142"/>
      <c r="C433" s="142"/>
      <c r="D433" s="142"/>
      <c r="E433" s="143"/>
      <c r="F433" s="278"/>
      <c r="G433" s="278"/>
      <c r="H433" s="304"/>
    </row>
    <row r="434" spans="1:8" ht="15">
      <c r="A434" s="142"/>
      <c r="B434" s="142"/>
      <c r="C434" s="142"/>
      <c r="D434" s="142"/>
      <c r="E434" s="143"/>
      <c r="F434" s="278"/>
      <c r="G434" s="278"/>
      <c r="H434" s="304"/>
    </row>
    <row r="435" spans="1:8" ht="15">
      <c r="A435" s="142"/>
      <c r="B435" s="142"/>
      <c r="C435" s="142"/>
      <c r="D435" s="142"/>
      <c r="E435" s="143"/>
      <c r="F435" s="278"/>
      <c r="G435" s="278"/>
      <c r="H435" s="304"/>
    </row>
    <row r="436" spans="1:8" ht="15">
      <c r="A436" s="142"/>
      <c r="B436" s="142"/>
      <c r="C436" s="142"/>
      <c r="D436" s="142"/>
      <c r="E436" s="143"/>
      <c r="F436" s="278"/>
      <c r="G436" s="278"/>
      <c r="H436" s="304"/>
    </row>
    <row r="437" spans="1:8" ht="15">
      <c r="A437" s="142"/>
      <c r="B437" s="142"/>
      <c r="C437" s="142"/>
      <c r="D437" s="142"/>
      <c r="E437" s="143"/>
      <c r="F437" s="278"/>
      <c r="G437" s="278"/>
      <c r="H437" s="304"/>
    </row>
    <row r="438" spans="1:8" ht="15">
      <c r="A438" s="142"/>
      <c r="B438" s="142"/>
      <c r="C438" s="142"/>
      <c r="D438" s="142"/>
      <c r="E438" s="143"/>
      <c r="F438" s="278"/>
      <c r="G438" s="278"/>
      <c r="H438" s="304"/>
    </row>
    <row r="439" spans="1:8" ht="15">
      <c r="A439" s="142"/>
      <c r="B439" s="142"/>
      <c r="C439" s="142"/>
      <c r="D439" s="142"/>
      <c r="E439" s="143"/>
      <c r="F439" s="278"/>
      <c r="G439" s="278"/>
      <c r="H439" s="304"/>
    </row>
    <row r="440" spans="1:8" ht="15">
      <c r="A440" s="142"/>
      <c r="B440" s="142"/>
      <c r="C440" s="142"/>
      <c r="D440" s="142"/>
      <c r="E440" s="143"/>
      <c r="F440" s="278"/>
      <c r="G440" s="278"/>
      <c r="H440" s="304"/>
    </row>
    <row r="441" spans="1:8" ht="15">
      <c r="A441" s="142"/>
      <c r="B441" s="142"/>
      <c r="C441" s="142"/>
      <c r="D441" s="142"/>
      <c r="E441" s="143"/>
      <c r="F441" s="278"/>
      <c r="G441" s="278"/>
      <c r="H441" s="304"/>
    </row>
    <row r="442" spans="1:8" ht="15">
      <c r="A442" s="142"/>
      <c r="B442" s="142"/>
      <c r="C442" s="142"/>
      <c r="D442" s="142"/>
      <c r="E442" s="143"/>
      <c r="F442" s="278"/>
      <c r="G442" s="278"/>
      <c r="H442" s="304"/>
    </row>
    <row r="443" spans="1:8" ht="15">
      <c r="A443" s="142"/>
      <c r="B443" s="142"/>
      <c r="C443" s="142"/>
      <c r="D443" s="142"/>
      <c r="E443" s="143"/>
      <c r="F443" s="278"/>
      <c r="G443" s="278"/>
      <c r="H443" s="304"/>
    </row>
    <row r="444" spans="1:8" ht="15">
      <c r="A444" s="142"/>
      <c r="B444" s="142"/>
      <c r="C444" s="142"/>
      <c r="D444" s="142"/>
      <c r="E444" s="143"/>
      <c r="F444" s="278"/>
      <c r="G444" s="278"/>
      <c r="H444" s="304"/>
    </row>
    <row r="445" spans="1:8" ht="15">
      <c r="A445" s="142"/>
      <c r="B445" s="142"/>
      <c r="C445" s="142"/>
      <c r="D445" s="142"/>
      <c r="E445" s="143"/>
      <c r="F445" s="278"/>
      <c r="G445" s="278"/>
      <c r="H445" s="304"/>
    </row>
    <row r="446" spans="1:8" ht="15">
      <c r="A446" s="142"/>
      <c r="B446" s="142"/>
      <c r="C446" s="142"/>
      <c r="D446" s="142"/>
      <c r="E446" s="143"/>
      <c r="F446" s="278"/>
      <c r="G446" s="278"/>
      <c r="H446" s="304"/>
    </row>
    <row r="447" spans="1:8" ht="15">
      <c r="A447" s="142"/>
      <c r="B447" s="142"/>
      <c r="C447" s="142"/>
      <c r="D447" s="142"/>
      <c r="E447" s="143"/>
      <c r="F447" s="278"/>
      <c r="G447" s="278"/>
      <c r="H447" s="304"/>
    </row>
    <row r="448" spans="1:8" ht="15">
      <c r="A448" s="142"/>
      <c r="B448" s="142"/>
      <c r="C448" s="142"/>
      <c r="D448" s="142"/>
      <c r="E448" s="143"/>
      <c r="F448" s="278"/>
      <c r="G448" s="278"/>
      <c r="H448" s="304"/>
    </row>
    <row r="449" spans="1:8" ht="15">
      <c r="A449" s="142"/>
      <c r="B449" s="142"/>
      <c r="C449" s="142"/>
      <c r="D449" s="142"/>
      <c r="E449" s="143"/>
      <c r="F449" s="278"/>
      <c r="G449" s="278"/>
      <c r="H449" s="304"/>
    </row>
    <row r="450" spans="1:8" ht="15">
      <c r="A450" s="142"/>
      <c r="B450" s="142"/>
      <c r="C450" s="142"/>
      <c r="D450" s="142"/>
      <c r="E450" s="143"/>
      <c r="F450" s="278"/>
      <c r="G450" s="278"/>
      <c r="H450" s="304"/>
    </row>
    <row r="451" spans="1:8" ht="15">
      <c r="A451" s="142"/>
      <c r="B451" s="142"/>
      <c r="C451" s="142"/>
      <c r="D451" s="142"/>
      <c r="E451" s="143"/>
      <c r="F451" s="278"/>
      <c r="G451" s="278"/>
      <c r="H451" s="304"/>
    </row>
    <row r="452" spans="1:8" ht="15">
      <c r="A452" s="142"/>
      <c r="B452" s="142"/>
      <c r="C452" s="142"/>
      <c r="D452" s="142"/>
      <c r="E452" s="143"/>
      <c r="F452" s="278"/>
      <c r="G452" s="278"/>
      <c r="H452" s="304"/>
    </row>
    <row r="453" spans="1:8" ht="15">
      <c r="A453" s="142"/>
      <c r="B453" s="142"/>
      <c r="C453" s="142"/>
      <c r="D453" s="142"/>
      <c r="E453" s="143"/>
      <c r="F453" s="278"/>
      <c r="G453" s="278"/>
      <c r="H453" s="304"/>
    </row>
    <row r="454" spans="1:8" ht="15">
      <c r="A454" s="142"/>
      <c r="B454" s="142"/>
      <c r="C454" s="142"/>
      <c r="D454" s="142"/>
      <c r="E454" s="143"/>
      <c r="F454" s="278"/>
      <c r="G454" s="278"/>
      <c r="H454" s="304"/>
    </row>
    <row r="455" spans="1:8" ht="15">
      <c r="A455" s="142"/>
      <c r="B455" s="142"/>
      <c r="C455" s="142"/>
      <c r="D455" s="142"/>
      <c r="E455" s="143"/>
      <c r="F455" s="278"/>
      <c r="G455" s="278"/>
      <c r="H455" s="304"/>
    </row>
    <row r="456" spans="1:8" ht="15">
      <c r="A456" s="142"/>
      <c r="B456" s="142"/>
      <c r="C456" s="142"/>
      <c r="D456" s="142"/>
      <c r="E456" s="143"/>
      <c r="F456" s="278"/>
      <c r="G456" s="278"/>
      <c r="H456" s="304"/>
    </row>
    <row r="457" spans="1:8" ht="15">
      <c r="A457" s="142"/>
      <c r="B457" s="142"/>
      <c r="C457" s="142"/>
      <c r="D457" s="142"/>
      <c r="E457" s="143"/>
      <c r="F457" s="278"/>
      <c r="G457" s="278"/>
      <c r="H457" s="304"/>
    </row>
    <row r="458" spans="1:8" ht="15">
      <c r="A458" s="142"/>
      <c r="B458" s="142"/>
      <c r="C458" s="142"/>
      <c r="D458" s="142"/>
      <c r="E458" s="143"/>
      <c r="F458" s="278"/>
      <c r="G458" s="278"/>
      <c r="H458" s="304"/>
    </row>
    <row r="459" spans="1:8" ht="15">
      <c r="A459" s="142"/>
      <c r="B459" s="142"/>
      <c r="C459" s="142"/>
      <c r="D459" s="142"/>
      <c r="E459" s="143"/>
      <c r="F459" s="278"/>
      <c r="G459" s="278"/>
      <c r="H459" s="304"/>
    </row>
    <row r="460" spans="1:8" ht="15">
      <c r="A460" s="142"/>
      <c r="B460" s="142"/>
      <c r="C460" s="142"/>
      <c r="D460" s="142"/>
      <c r="E460" s="143"/>
      <c r="F460" s="278"/>
      <c r="G460" s="278"/>
      <c r="H460" s="304"/>
    </row>
    <row r="461" spans="1:8" ht="15">
      <c r="A461" s="142"/>
      <c r="B461" s="142"/>
      <c r="C461" s="142"/>
      <c r="D461" s="142"/>
      <c r="E461" s="143"/>
      <c r="F461" s="278"/>
      <c r="G461" s="278"/>
      <c r="H461" s="304"/>
    </row>
    <row r="462" spans="1:8" ht="15">
      <c r="A462" s="142"/>
      <c r="B462" s="142"/>
      <c r="C462" s="142"/>
      <c r="D462" s="142"/>
      <c r="E462" s="143"/>
      <c r="F462" s="278"/>
      <c r="G462" s="278"/>
      <c r="H462" s="304"/>
    </row>
    <row r="463" spans="1:8" ht="15">
      <c r="A463" s="142"/>
      <c r="B463" s="142"/>
      <c r="C463" s="142"/>
      <c r="D463" s="142"/>
      <c r="E463" s="143"/>
      <c r="F463" s="278"/>
      <c r="G463" s="278"/>
      <c r="H463" s="304"/>
    </row>
    <row r="464" spans="1:8" ht="15">
      <c r="A464" s="142"/>
      <c r="B464" s="142"/>
      <c r="C464" s="142"/>
      <c r="D464" s="142"/>
      <c r="E464" s="143"/>
      <c r="F464" s="278"/>
      <c r="G464" s="278"/>
      <c r="H464" s="304"/>
    </row>
    <row r="465" spans="1:8" ht="15">
      <c r="A465" s="142"/>
      <c r="B465" s="142"/>
      <c r="C465" s="142"/>
      <c r="D465" s="142"/>
      <c r="E465" s="143"/>
      <c r="F465" s="278"/>
      <c r="G465" s="278"/>
      <c r="H465" s="304"/>
    </row>
  </sheetData>
  <dataConsolidate/>
  <mergeCells count="2">
    <mergeCell ref="A1:C1"/>
    <mergeCell ref="A3:E3"/>
  </mergeCells>
  <pageMargins left="0.27559055118110237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1"/>
  <sheetViews>
    <sheetView workbookViewId="0">
      <selection activeCell="A2" sqref="A2"/>
    </sheetView>
  </sheetViews>
  <sheetFormatPr defaultRowHeight="12.75"/>
  <cols>
    <col min="1" max="1" width="37.7109375" customWidth="1"/>
    <col min="2" max="2" width="13.5703125" hidden="1" customWidth="1"/>
    <col min="3" max="3" width="6.42578125" style="441" customWidth="1"/>
    <col min="4" max="4" width="11.7109375" hidden="1" customWidth="1"/>
    <col min="5" max="7" width="11.5703125" hidden="1" customWidth="1"/>
    <col min="8" max="12" width="11.5703125" style="373" hidden="1" customWidth="1"/>
    <col min="13" max="13" width="11.5703125" style="373" customWidth="1"/>
    <col min="14" max="14" width="11.42578125" style="1107" customWidth="1"/>
    <col min="15" max="15" width="9.85546875" style="373" customWidth="1"/>
    <col min="16" max="16" width="10.140625" style="373" customWidth="1"/>
    <col min="17" max="17" width="9.28515625" style="373" customWidth="1"/>
    <col min="18" max="18" width="9.7109375" style="373" customWidth="1"/>
    <col min="19" max="19" width="12" style="373" customWidth="1"/>
    <col min="20" max="20" width="12.85546875" style="353" customWidth="1"/>
    <col min="21" max="21" width="3.42578125" style="373" customWidth="1"/>
    <col min="22" max="22" width="12.5703125" style="373" customWidth="1"/>
    <col min="23" max="23" width="11.85546875" style="373" customWidth="1"/>
    <col min="24" max="24" width="12" style="373" customWidth="1"/>
  </cols>
  <sheetData>
    <row r="1" spans="1:24" s="440" customFormat="1" ht="15.75">
      <c r="A1" s="2173" t="s">
        <v>624</v>
      </c>
      <c r="B1" s="2174"/>
      <c r="C1" s="2174"/>
      <c r="D1" s="2174"/>
      <c r="E1" s="2174"/>
      <c r="F1" s="2174"/>
      <c r="G1" s="2174"/>
      <c r="H1" s="2174"/>
      <c r="I1" s="2174"/>
      <c r="J1" s="2174"/>
      <c r="K1" s="2174"/>
      <c r="L1" s="2174"/>
      <c r="M1" s="2174"/>
      <c r="N1" s="2174"/>
      <c r="O1" s="2174"/>
      <c r="P1" s="2174"/>
      <c r="Q1" s="2174"/>
      <c r="R1" s="2174"/>
      <c r="S1" s="2174"/>
      <c r="T1" s="2174"/>
      <c r="U1" s="2174"/>
      <c r="V1" s="2174"/>
      <c r="W1" s="2174"/>
      <c r="X1" s="2174"/>
    </row>
    <row r="2" spans="1:24" ht="18">
      <c r="A2" s="1104" t="s">
        <v>437</v>
      </c>
      <c r="B2" s="1105"/>
      <c r="C2" s="1106"/>
      <c r="D2" s="147"/>
      <c r="E2" s="147"/>
      <c r="F2" s="147"/>
      <c r="G2" s="147"/>
      <c r="H2" s="1107"/>
      <c r="I2" s="1107"/>
      <c r="J2" s="1107"/>
      <c r="K2" s="1107"/>
      <c r="L2" s="1107"/>
      <c r="M2" s="1107"/>
      <c r="N2" s="1108"/>
      <c r="O2" s="1108"/>
      <c r="P2" s="1107"/>
      <c r="Q2" s="1107"/>
      <c r="R2" s="1107"/>
      <c r="S2" s="1107"/>
      <c r="T2" s="1109"/>
      <c r="U2" s="1107"/>
      <c r="V2" s="1107"/>
      <c r="W2" s="1107"/>
      <c r="X2" s="1107"/>
    </row>
    <row r="3" spans="1:24">
      <c r="A3" s="1110"/>
      <c r="B3" s="147"/>
      <c r="C3" s="1106"/>
      <c r="D3" s="147"/>
      <c r="E3" s="147"/>
      <c r="F3" s="147"/>
      <c r="G3" s="147"/>
      <c r="H3" s="1107"/>
      <c r="I3" s="1107"/>
      <c r="J3" s="1107"/>
      <c r="K3" s="1107"/>
      <c r="L3" s="1107"/>
      <c r="M3" s="1107"/>
      <c r="N3" s="1108"/>
      <c r="O3" s="1108"/>
      <c r="P3" s="1107"/>
      <c r="Q3" s="1107"/>
      <c r="R3" s="1107"/>
      <c r="S3" s="1107"/>
      <c r="T3" s="1109"/>
      <c r="U3" s="1107"/>
      <c r="V3" s="1107"/>
      <c r="W3" s="1107"/>
      <c r="X3" s="1107"/>
    </row>
    <row r="4" spans="1:24" ht="13.5" thickBot="1">
      <c r="A4" s="1111"/>
      <c r="B4" s="1112"/>
      <c r="C4" s="1113"/>
      <c r="D4" s="1112"/>
      <c r="E4" s="1112"/>
      <c r="F4" s="147"/>
      <c r="G4" s="147"/>
      <c r="H4" s="1107"/>
      <c r="I4" s="1107"/>
      <c r="J4" s="1107"/>
      <c r="K4" s="1107"/>
      <c r="L4" s="1107"/>
      <c r="M4" s="1107"/>
      <c r="N4" s="1108"/>
      <c r="O4" s="1108"/>
      <c r="P4" s="1107"/>
      <c r="Q4" s="1107"/>
      <c r="R4" s="1107"/>
      <c r="S4" s="1107"/>
      <c r="T4" s="1109"/>
      <c r="U4" s="1107"/>
      <c r="V4" s="1107"/>
      <c r="W4" s="1107"/>
      <c r="X4" s="1107"/>
    </row>
    <row r="5" spans="1:24" ht="16.5" thickBot="1">
      <c r="A5" s="1981" t="s">
        <v>673</v>
      </c>
      <c r="B5" s="2342"/>
      <c r="C5" s="1982" t="s">
        <v>698</v>
      </c>
      <c r="D5" s="1983"/>
      <c r="E5" s="1984"/>
      <c r="F5" s="1983"/>
      <c r="G5" s="1983"/>
      <c r="H5" s="1985"/>
      <c r="I5" s="1986"/>
      <c r="J5" s="1986"/>
      <c r="K5" s="1986"/>
      <c r="L5" s="1986"/>
      <c r="M5" s="1120"/>
      <c r="N5" s="1121"/>
      <c r="O5" s="1121"/>
      <c r="P5" s="1107"/>
      <c r="Q5" s="1107"/>
      <c r="R5" s="1107"/>
      <c r="S5" s="1107"/>
      <c r="T5" s="1109"/>
      <c r="U5" s="1107"/>
      <c r="V5" s="1107"/>
      <c r="W5" s="1107"/>
      <c r="X5" s="1107"/>
    </row>
    <row r="6" spans="1:24" ht="13.5" thickBot="1">
      <c r="A6" s="1110" t="s">
        <v>440</v>
      </c>
      <c r="B6" s="147"/>
      <c r="C6" s="1106"/>
      <c r="D6" s="147"/>
      <c r="E6" s="147"/>
      <c r="F6" s="147"/>
      <c r="G6" s="147"/>
      <c r="H6" s="1107"/>
      <c r="I6" s="1107"/>
      <c r="J6" s="1107"/>
      <c r="K6" s="1107"/>
      <c r="L6" s="1107"/>
      <c r="M6" s="1107"/>
      <c r="N6" s="1108"/>
      <c r="O6" s="1108"/>
      <c r="P6" s="1107"/>
      <c r="Q6" s="1107"/>
      <c r="R6" s="1107"/>
      <c r="S6" s="1107"/>
      <c r="T6" s="1109"/>
      <c r="U6" s="1107"/>
      <c r="V6" s="1107"/>
      <c r="W6" s="1107"/>
      <c r="X6" s="1107"/>
    </row>
    <row r="7" spans="1:24" ht="13.5" thickBot="1">
      <c r="A7" s="1987" t="s">
        <v>29</v>
      </c>
      <c r="B7" s="1988" t="s">
        <v>444</v>
      </c>
      <c r="C7" s="1988" t="s">
        <v>511</v>
      </c>
      <c r="D7" s="1989"/>
      <c r="E7" s="1989"/>
      <c r="F7" s="1988" t="s">
        <v>693</v>
      </c>
      <c r="G7" s="1990" t="s">
        <v>628</v>
      </c>
      <c r="H7" s="1990" t="s">
        <v>629</v>
      </c>
      <c r="I7" s="1990" t="s">
        <v>630</v>
      </c>
      <c r="J7" s="1990" t="s">
        <v>631</v>
      </c>
      <c r="K7" s="1990" t="s">
        <v>632</v>
      </c>
      <c r="L7" s="1990" t="s">
        <v>633</v>
      </c>
      <c r="M7" s="1991" t="s">
        <v>634</v>
      </c>
      <c r="N7" s="1992"/>
      <c r="O7" s="1993" t="s">
        <v>635</v>
      </c>
      <c r="P7" s="1994"/>
      <c r="Q7" s="1994"/>
      <c r="R7" s="1995"/>
      <c r="S7" s="1996" t="s">
        <v>636</v>
      </c>
      <c r="T7" s="1997" t="s">
        <v>443</v>
      </c>
      <c r="U7" s="1107"/>
      <c r="V7" s="1998" t="s">
        <v>667</v>
      </c>
      <c r="W7" s="1999"/>
      <c r="X7" s="2000"/>
    </row>
    <row r="8" spans="1:24" ht="13.5" thickBot="1">
      <c r="A8" s="2001"/>
      <c r="B8" s="2002"/>
      <c r="C8" s="2002"/>
      <c r="D8" s="2003" t="s">
        <v>626</v>
      </c>
      <c r="E8" s="2003" t="s">
        <v>627</v>
      </c>
      <c r="F8" s="2002"/>
      <c r="G8" s="2002"/>
      <c r="H8" s="2002"/>
      <c r="I8" s="2002"/>
      <c r="J8" s="2002"/>
      <c r="K8" s="2002"/>
      <c r="L8" s="2002"/>
      <c r="M8" s="2004" t="s">
        <v>33</v>
      </c>
      <c r="N8" s="2005" t="s">
        <v>34</v>
      </c>
      <c r="O8" s="2006" t="s">
        <v>447</v>
      </c>
      <c r="P8" s="2007" t="s">
        <v>450</v>
      </c>
      <c r="Q8" s="2008" t="s">
        <v>453</v>
      </c>
      <c r="R8" s="2009" t="s">
        <v>456</v>
      </c>
      <c r="S8" s="2004" t="s">
        <v>457</v>
      </c>
      <c r="T8" s="2010" t="s">
        <v>458</v>
      </c>
      <c r="U8" s="1107"/>
      <c r="V8" s="2178" t="s">
        <v>638</v>
      </c>
      <c r="W8" s="2179" t="s">
        <v>639</v>
      </c>
      <c r="X8" s="2179" t="s">
        <v>640</v>
      </c>
    </row>
    <row r="9" spans="1:24">
      <c r="A9" s="2013" t="s">
        <v>459</v>
      </c>
      <c r="B9" s="2014"/>
      <c r="C9" s="1151"/>
      <c r="D9" s="2015">
        <v>84</v>
      </c>
      <c r="E9" s="2015">
        <v>84</v>
      </c>
      <c r="F9" s="2015">
        <v>89</v>
      </c>
      <c r="G9" s="2016">
        <v>73</v>
      </c>
      <c r="H9" s="2016">
        <v>72</v>
      </c>
      <c r="I9" s="2016">
        <v>71</v>
      </c>
      <c r="J9" s="2016">
        <v>71</v>
      </c>
      <c r="K9" s="1160">
        <f>R9</f>
        <v>0</v>
      </c>
      <c r="L9" s="2026">
        <v>74</v>
      </c>
      <c r="M9" s="2019"/>
      <c r="N9" s="2020"/>
      <c r="O9" s="2021">
        <v>74</v>
      </c>
      <c r="P9" s="2017">
        <f>V9</f>
        <v>75</v>
      </c>
      <c r="Q9" s="2328"/>
      <c r="R9" s="1160"/>
      <c r="S9" s="2023" t="s">
        <v>460</v>
      </c>
      <c r="T9" s="2024" t="s">
        <v>460</v>
      </c>
      <c r="U9" s="1164"/>
      <c r="V9" s="2260">
        <v>75</v>
      </c>
      <c r="W9" s="2026"/>
      <c r="X9" s="2026"/>
    </row>
    <row r="10" spans="1:24" ht="13.5" thickBot="1">
      <c r="A10" s="2027" t="s">
        <v>461</v>
      </c>
      <c r="B10" s="2028"/>
      <c r="C10" s="2029"/>
      <c r="D10" s="2030">
        <v>64</v>
      </c>
      <c r="E10" s="2030">
        <v>65</v>
      </c>
      <c r="F10" s="2030">
        <v>65</v>
      </c>
      <c r="G10" s="2031">
        <v>67.400000000000006</v>
      </c>
      <c r="H10" s="2031">
        <v>68</v>
      </c>
      <c r="I10" s="2031">
        <v>69</v>
      </c>
      <c r="J10" s="2031">
        <v>69</v>
      </c>
      <c r="K10" s="1177">
        <f t="shared" ref="K10:K21" si="0">R10</f>
        <v>0</v>
      </c>
      <c r="L10" s="2041">
        <v>71</v>
      </c>
      <c r="M10" s="2034"/>
      <c r="N10" s="2035"/>
      <c r="O10" s="2036">
        <v>72</v>
      </c>
      <c r="P10" s="2032">
        <f t="shared" ref="P10:P21" si="1">V10</f>
        <v>72</v>
      </c>
      <c r="Q10" s="1178"/>
      <c r="R10" s="1177"/>
      <c r="S10" s="2038" t="s">
        <v>460</v>
      </c>
      <c r="T10" s="2039" t="s">
        <v>460</v>
      </c>
      <c r="U10" s="1164"/>
      <c r="V10" s="2268">
        <v>72</v>
      </c>
      <c r="W10" s="2041"/>
      <c r="X10" s="2041"/>
    </row>
    <row r="11" spans="1:24">
      <c r="A11" s="2042" t="s">
        <v>514</v>
      </c>
      <c r="B11" s="2043" t="s">
        <v>515</v>
      </c>
      <c r="C11" s="2044" t="s">
        <v>516</v>
      </c>
      <c r="D11" s="2045">
        <v>18212</v>
      </c>
      <c r="E11" s="2045">
        <v>18633</v>
      </c>
      <c r="F11" s="2045">
        <v>19883</v>
      </c>
      <c r="G11" s="2256">
        <v>20972</v>
      </c>
      <c r="H11" s="2046">
        <v>20786</v>
      </c>
      <c r="I11" s="2046">
        <v>21122</v>
      </c>
      <c r="J11" s="2047">
        <v>22689</v>
      </c>
      <c r="K11" s="1258">
        <f t="shared" si="0"/>
        <v>0</v>
      </c>
      <c r="L11" s="2046">
        <v>25338</v>
      </c>
      <c r="M11" s="2050" t="s">
        <v>460</v>
      </c>
      <c r="N11" s="2051" t="s">
        <v>460</v>
      </c>
      <c r="O11" s="2052">
        <v>25493</v>
      </c>
      <c r="P11" s="2017">
        <f t="shared" si="1"/>
        <v>25704</v>
      </c>
      <c r="Q11" s="1205"/>
      <c r="R11" s="1258"/>
      <c r="S11" s="2054" t="s">
        <v>460</v>
      </c>
      <c r="T11" s="2055" t="s">
        <v>460</v>
      </c>
      <c r="U11" s="1164"/>
      <c r="V11" s="2275">
        <v>25704</v>
      </c>
      <c r="W11" s="2046"/>
      <c r="X11" s="2046"/>
    </row>
    <row r="12" spans="1:24">
      <c r="A12" s="2057" t="s">
        <v>517</v>
      </c>
      <c r="B12" s="2058" t="s">
        <v>518</v>
      </c>
      <c r="C12" s="2044" t="s">
        <v>519</v>
      </c>
      <c r="D12" s="2045">
        <v>-14504</v>
      </c>
      <c r="E12" s="2045">
        <v>-15065</v>
      </c>
      <c r="F12" s="2045">
        <v>-16622</v>
      </c>
      <c r="G12" s="2049">
        <v>17548</v>
      </c>
      <c r="H12" s="2046">
        <v>17222</v>
      </c>
      <c r="I12" s="2046">
        <v>17745</v>
      </c>
      <c r="J12" s="2046">
        <v>19170</v>
      </c>
      <c r="K12" s="1273">
        <f t="shared" si="0"/>
        <v>0</v>
      </c>
      <c r="L12" s="2046">
        <v>22055</v>
      </c>
      <c r="M12" s="2060" t="s">
        <v>460</v>
      </c>
      <c r="N12" s="2061" t="s">
        <v>460</v>
      </c>
      <c r="O12" s="2062">
        <v>22255</v>
      </c>
      <c r="P12" s="2189">
        <f t="shared" si="1"/>
        <v>22348</v>
      </c>
      <c r="Q12" s="1205"/>
      <c r="R12" s="1273"/>
      <c r="S12" s="2054" t="s">
        <v>460</v>
      </c>
      <c r="T12" s="2055" t="s">
        <v>460</v>
      </c>
      <c r="U12" s="1164"/>
      <c r="V12" s="2087">
        <v>22348</v>
      </c>
      <c r="W12" s="2046"/>
      <c r="X12" s="2046"/>
    </row>
    <row r="13" spans="1:24">
      <c r="A13" s="2057" t="s">
        <v>467</v>
      </c>
      <c r="B13" s="2058" t="s">
        <v>641</v>
      </c>
      <c r="C13" s="2044" t="s">
        <v>521</v>
      </c>
      <c r="D13" s="2045">
        <v>365</v>
      </c>
      <c r="E13" s="2045">
        <v>465</v>
      </c>
      <c r="F13" s="2045">
        <v>413</v>
      </c>
      <c r="G13" s="2049">
        <v>323</v>
      </c>
      <c r="H13" s="2046">
        <v>236</v>
      </c>
      <c r="I13" s="2046">
        <v>202</v>
      </c>
      <c r="J13" s="2046">
        <v>223</v>
      </c>
      <c r="K13" s="1273">
        <f t="shared" si="0"/>
        <v>0</v>
      </c>
      <c r="L13" s="2046">
        <v>241</v>
      </c>
      <c r="M13" s="2060" t="s">
        <v>460</v>
      </c>
      <c r="N13" s="2061" t="s">
        <v>460</v>
      </c>
      <c r="O13" s="2062">
        <v>327</v>
      </c>
      <c r="P13" s="2189">
        <f t="shared" si="1"/>
        <v>220</v>
      </c>
      <c r="Q13" s="1205"/>
      <c r="R13" s="1273"/>
      <c r="S13" s="2054" t="s">
        <v>460</v>
      </c>
      <c r="T13" s="2055" t="s">
        <v>460</v>
      </c>
      <c r="U13" s="1164"/>
      <c r="V13" s="2087">
        <v>220</v>
      </c>
      <c r="W13" s="2046"/>
      <c r="X13" s="2046"/>
    </row>
    <row r="14" spans="1:24">
      <c r="A14" s="2057" t="s">
        <v>468</v>
      </c>
      <c r="B14" s="2058" t="s">
        <v>642</v>
      </c>
      <c r="C14" s="2044" t="s">
        <v>460</v>
      </c>
      <c r="D14" s="2045">
        <v>677</v>
      </c>
      <c r="E14" s="2045">
        <v>2368</v>
      </c>
      <c r="F14" s="2045">
        <v>751</v>
      </c>
      <c r="G14" s="2049">
        <v>5507</v>
      </c>
      <c r="H14" s="2046">
        <v>2614</v>
      </c>
      <c r="I14" s="2046">
        <v>2184</v>
      </c>
      <c r="J14" s="2046">
        <v>2210</v>
      </c>
      <c r="K14" s="1273">
        <f t="shared" si="0"/>
        <v>0</v>
      </c>
      <c r="L14" s="2046">
        <v>976</v>
      </c>
      <c r="M14" s="2060" t="s">
        <v>460</v>
      </c>
      <c r="N14" s="2061" t="s">
        <v>460</v>
      </c>
      <c r="O14" s="2062">
        <v>7089</v>
      </c>
      <c r="P14" s="2189">
        <f t="shared" si="1"/>
        <v>3933</v>
      </c>
      <c r="Q14" s="1205"/>
      <c r="R14" s="1273"/>
      <c r="S14" s="2054" t="s">
        <v>460</v>
      </c>
      <c r="T14" s="2055" t="s">
        <v>460</v>
      </c>
      <c r="U14" s="1164"/>
      <c r="V14" s="2217">
        <v>3933</v>
      </c>
      <c r="W14" s="2046"/>
      <c r="X14" s="2046"/>
    </row>
    <row r="15" spans="1:24" ht="13.5" thickBot="1">
      <c r="A15" s="2013" t="s">
        <v>469</v>
      </c>
      <c r="B15" s="2065" t="s">
        <v>643</v>
      </c>
      <c r="C15" s="2066" t="s">
        <v>524</v>
      </c>
      <c r="D15" s="1336">
        <v>3986</v>
      </c>
      <c r="E15" s="1336">
        <v>4614</v>
      </c>
      <c r="F15" s="1336">
        <v>5607</v>
      </c>
      <c r="G15" s="1213">
        <v>4827</v>
      </c>
      <c r="H15" s="2067">
        <v>7399</v>
      </c>
      <c r="I15" s="2067">
        <v>7321</v>
      </c>
      <c r="J15" s="2067">
        <v>6397</v>
      </c>
      <c r="K15" s="1288">
        <f t="shared" si="0"/>
        <v>0</v>
      </c>
      <c r="L15" s="2067">
        <v>5064</v>
      </c>
      <c r="M15" s="2069" t="s">
        <v>460</v>
      </c>
      <c r="N15" s="2070" t="s">
        <v>460</v>
      </c>
      <c r="O15" s="2071">
        <v>7485</v>
      </c>
      <c r="P15" s="2032">
        <f t="shared" si="1"/>
        <v>11559</v>
      </c>
      <c r="Q15" s="1205"/>
      <c r="R15" s="1288"/>
      <c r="S15" s="2023" t="s">
        <v>460</v>
      </c>
      <c r="T15" s="2024" t="s">
        <v>460</v>
      </c>
      <c r="U15" s="1164"/>
      <c r="V15" s="2282">
        <v>11559</v>
      </c>
      <c r="W15" s="2067"/>
      <c r="X15" s="2067"/>
    </row>
    <row r="16" spans="1:24" ht="15.75" thickBot="1">
      <c r="A16" s="2074" t="s">
        <v>525</v>
      </c>
      <c r="B16" s="2075"/>
      <c r="C16" s="2076"/>
      <c r="D16" s="1980">
        <v>8777</v>
      </c>
      <c r="E16" s="1980">
        <v>11030</v>
      </c>
      <c r="F16" s="1980">
        <v>10110</v>
      </c>
      <c r="G16" s="2078">
        <v>11494</v>
      </c>
      <c r="H16" s="2193">
        <f>H11-H12+H13+H14+H15</f>
        <v>13813</v>
      </c>
      <c r="I16" s="2193">
        <f>I11-I12+I13+I14+I15</f>
        <v>13084</v>
      </c>
      <c r="J16" s="2193">
        <f>J11-J12+J13+J14+J15</f>
        <v>12349</v>
      </c>
      <c r="K16" s="2343">
        <f t="shared" si="0"/>
        <v>0</v>
      </c>
      <c r="L16" s="2193">
        <f>L11-L12+L13+L14+L15</f>
        <v>9564</v>
      </c>
      <c r="M16" s="2344" t="s">
        <v>460</v>
      </c>
      <c r="N16" s="2345" t="s">
        <v>460</v>
      </c>
      <c r="O16" s="2195">
        <f>O11-O12+O13+O14+O15</f>
        <v>18139</v>
      </c>
      <c r="P16" s="2196">
        <f>P11-P12+P13+P14+P15</f>
        <v>19068</v>
      </c>
      <c r="Q16" s="2346"/>
      <c r="R16" s="2347"/>
      <c r="S16" s="2083" t="s">
        <v>460</v>
      </c>
      <c r="T16" s="2084" t="s">
        <v>460</v>
      </c>
      <c r="U16" s="1164"/>
      <c r="V16" s="2196">
        <f>V11-V12+V13+V14+V15</f>
        <v>19068</v>
      </c>
      <c r="W16" s="2193">
        <f>W11-W12+W13+W14+W15</f>
        <v>0</v>
      </c>
      <c r="X16" s="2193">
        <f>X11-X12+X13+X14+X15</f>
        <v>0</v>
      </c>
    </row>
    <row r="17" spans="1:25">
      <c r="A17" s="2013" t="s">
        <v>526</v>
      </c>
      <c r="B17" s="2043" t="s">
        <v>527</v>
      </c>
      <c r="C17" s="2066">
        <v>401</v>
      </c>
      <c r="D17" s="1336">
        <v>3708</v>
      </c>
      <c r="E17" s="1336">
        <v>3568</v>
      </c>
      <c r="F17" s="2198">
        <v>3261</v>
      </c>
      <c r="G17" s="1213">
        <v>3424</v>
      </c>
      <c r="H17" s="2067">
        <v>3564</v>
      </c>
      <c r="I17" s="2067">
        <v>3377</v>
      </c>
      <c r="J17" s="2067">
        <v>3519</v>
      </c>
      <c r="K17" s="1258">
        <f t="shared" si="0"/>
        <v>0</v>
      </c>
      <c r="L17" s="2067">
        <v>3283</v>
      </c>
      <c r="M17" s="2199" t="s">
        <v>460</v>
      </c>
      <c r="N17" s="2273" t="s">
        <v>460</v>
      </c>
      <c r="O17" s="2071">
        <v>3238</v>
      </c>
      <c r="P17" s="2017">
        <f t="shared" si="1"/>
        <v>3356</v>
      </c>
      <c r="Q17" s="1205"/>
      <c r="R17" s="1258"/>
      <c r="S17" s="2023" t="s">
        <v>460</v>
      </c>
      <c r="T17" s="2024" t="s">
        <v>460</v>
      </c>
      <c r="U17" s="1164"/>
      <c r="V17" s="2086">
        <v>3356</v>
      </c>
      <c r="W17" s="2067"/>
      <c r="X17" s="2067"/>
    </row>
    <row r="18" spans="1:25">
      <c r="A18" s="2057" t="s">
        <v>528</v>
      </c>
      <c r="B18" s="2058" t="s">
        <v>529</v>
      </c>
      <c r="C18" s="2044" t="s">
        <v>530</v>
      </c>
      <c r="D18" s="2045">
        <v>1446</v>
      </c>
      <c r="E18" s="2045">
        <v>1406</v>
      </c>
      <c r="F18" s="2202">
        <v>1723</v>
      </c>
      <c r="G18" s="2049">
        <v>1691</v>
      </c>
      <c r="H18" s="2046">
        <v>3304</v>
      </c>
      <c r="I18" s="2046">
        <v>2273</v>
      </c>
      <c r="J18" s="2046">
        <v>1980</v>
      </c>
      <c r="K18" s="1273">
        <f t="shared" si="0"/>
        <v>0</v>
      </c>
      <c r="L18" s="2046">
        <v>1910</v>
      </c>
      <c r="M18" s="2049" t="s">
        <v>460</v>
      </c>
      <c r="N18" s="2278" t="s">
        <v>460</v>
      </c>
      <c r="O18" s="2062">
        <v>2014</v>
      </c>
      <c r="P18" s="2189">
        <f t="shared" si="1"/>
        <v>1707</v>
      </c>
      <c r="Q18" s="1205"/>
      <c r="R18" s="1273"/>
      <c r="S18" s="2054" t="s">
        <v>460</v>
      </c>
      <c r="T18" s="2055" t="s">
        <v>460</v>
      </c>
      <c r="U18" s="1164"/>
      <c r="V18" s="2087">
        <v>1707</v>
      </c>
      <c r="W18" s="2046"/>
      <c r="X18" s="2046"/>
    </row>
    <row r="19" spans="1:25">
      <c r="A19" s="2057" t="s">
        <v>473</v>
      </c>
      <c r="B19" s="2058" t="s">
        <v>644</v>
      </c>
      <c r="C19" s="2044" t="s">
        <v>460</v>
      </c>
      <c r="D19" s="2045">
        <v>0</v>
      </c>
      <c r="E19" s="2045">
        <v>0</v>
      </c>
      <c r="F19" s="2202">
        <v>0</v>
      </c>
      <c r="G19" s="2049">
        <v>0</v>
      </c>
      <c r="H19" s="2046">
        <v>0</v>
      </c>
      <c r="I19" s="2046">
        <v>0</v>
      </c>
      <c r="J19" s="2046">
        <v>0</v>
      </c>
      <c r="K19" s="1273">
        <f t="shared" si="0"/>
        <v>0</v>
      </c>
      <c r="L19" s="2046">
        <v>45</v>
      </c>
      <c r="M19" s="2049" t="s">
        <v>460</v>
      </c>
      <c r="N19" s="2278" t="s">
        <v>460</v>
      </c>
      <c r="O19" s="2062">
        <v>45</v>
      </c>
      <c r="P19" s="2189">
        <f t="shared" si="1"/>
        <v>0</v>
      </c>
      <c r="Q19" s="1205"/>
      <c r="R19" s="1273"/>
      <c r="S19" s="2054" t="s">
        <v>460</v>
      </c>
      <c r="T19" s="2055" t="s">
        <v>460</v>
      </c>
      <c r="U19" s="1164"/>
      <c r="V19" s="2087">
        <v>0</v>
      </c>
      <c r="W19" s="2046"/>
      <c r="X19" s="2046"/>
    </row>
    <row r="20" spans="1:25">
      <c r="A20" s="2057" t="s">
        <v>474</v>
      </c>
      <c r="B20" s="2058" t="s">
        <v>531</v>
      </c>
      <c r="C20" s="2044" t="s">
        <v>460</v>
      </c>
      <c r="D20" s="2045">
        <v>2986</v>
      </c>
      <c r="E20" s="2045">
        <v>3621</v>
      </c>
      <c r="F20" s="2202">
        <v>4335</v>
      </c>
      <c r="G20" s="2049">
        <v>6129</v>
      </c>
      <c r="H20" s="2046">
        <v>6779</v>
      </c>
      <c r="I20" s="2046">
        <v>6858</v>
      </c>
      <c r="J20" s="2046">
        <v>6754</v>
      </c>
      <c r="K20" s="1273">
        <f t="shared" si="0"/>
        <v>0</v>
      </c>
      <c r="L20" s="2046">
        <v>4443</v>
      </c>
      <c r="M20" s="2049" t="s">
        <v>460</v>
      </c>
      <c r="N20" s="2278" t="s">
        <v>460</v>
      </c>
      <c r="O20" s="2062">
        <v>12960</v>
      </c>
      <c r="P20" s="2189">
        <f t="shared" si="1"/>
        <v>14005</v>
      </c>
      <c r="Q20" s="1205"/>
      <c r="R20" s="1273"/>
      <c r="S20" s="2054" t="s">
        <v>460</v>
      </c>
      <c r="T20" s="2055" t="s">
        <v>460</v>
      </c>
      <c r="U20" s="1164"/>
      <c r="V20" s="2087">
        <v>14005</v>
      </c>
      <c r="W20" s="2046"/>
      <c r="X20" s="2046"/>
    </row>
    <row r="21" spans="1:25" ht="13.5" thickBot="1">
      <c r="A21" s="2027" t="s">
        <v>533</v>
      </c>
      <c r="B21" s="2088"/>
      <c r="C21" s="2089" t="s">
        <v>460</v>
      </c>
      <c r="D21" s="2045">
        <v>0</v>
      </c>
      <c r="E21" s="2045">
        <v>0</v>
      </c>
      <c r="F21" s="2202">
        <v>0</v>
      </c>
      <c r="G21" s="2182">
        <v>0</v>
      </c>
      <c r="H21" s="2090">
        <v>0</v>
      </c>
      <c r="I21" s="2090">
        <v>0</v>
      </c>
      <c r="J21" s="2090">
        <v>0</v>
      </c>
      <c r="K21" s="2330">
        <f t="shared" si="0"/>
        <v>0</v>
      </c>
      <c r="L21" s="2090">
        <v>0</v>
      </c>
      <c r="M21" s="2182" t="s">
        <v>460</v>
      </c>
      <c r="N21" s="2265" t="s">
        <v>460</v>
      </c>
      <c r="O21" s="2094">
        <v>0</v>
      </c>
      <c r="P21" s="2032">
        <f t="shared" si="1"/>
        <v>0</v>
      </c>
      <c r="Q21" s="1218"/>
      <c r="R21" s="2330"/>
      <c r="S21" s="2091" t="s">
        <v>460</v>
      </c>
      <c r="T21" s="2096" t="s">
        <v>460</v>
      </c>
      <c r="U21" s="1164"/>
      <c r="V21" s="2097">
        <v>0</v>
      </c>
      <c r="W21" s="2090"/>
      <c r="X21" s="2090"/>
    </row>
    <row r="22" spans="1:25" ht="15">
      <c r="A22" s="2098" t="s">
        <v>476</v>
      </c>
      <c r="B22" s="2043" t="s">
        <v>535</v>
      </c>
      <c r="C22" s="537" t="s">
        <v>460</v>
      </c>
      <c r="D22" s="2099">
        <v>29448</v>
      </c>
      <c r="E22" s="2099">
        <v>31500.442999999999</v>
      </c>
      <c r="F22" s="2207">
        <v>34304</v>
      </c>
      <c r="G22" s="2100">
        <v>34233</v>
      </c>
      <c r="H22" s="2348">
        <v>33458.5</v>
      </c>
      <c r="I22" s="2348">
        <v>35582</v>
      </c>
      <c r="J22" s="2348">
        <v>37370.400000000001</v>
      </c>
      <c r="K22" s="2349">
        <v>35111</v>
      </c>
      <c r="L22" s="2348">
        <v>37764</v>
      </c>
      <c r="M22" s="2102">
        <f>M35</f>
        <v>35834</v>
      </c>
      <c r="N22" s="2103">
        <v>35886</v>
      </c>
      <c r="O22" s="2104">
        <v>11620</v>
      </c>
      <c r="P22" s="2048">
        <f>V22-O22</f>
        <v>12547</v>
      </c>
      <c r="Q22" s="1259"/>
      <c r="R22" s="2350"/>
      <c r="S22" s="2351">
        <f t="shared" ref="S22:S41" si="2">SUM(O22:R22)</f>
        <v>24167</v>
      </c>
      <c r="T22" s="2107">
        <f>(S22/M22)*100</f>
        <v>67.441535971423789</v>
      </c>
      <c r="U22" s="1164"/>
      <c r="V22" s="2275">
        <v>24167</v>
      </c>
      <c r="W22" s="2108"/>
      <c r="X22" s="2348"/>
      <c r="Y22" s="151"/>
    </row>
    <row r="23" spans="1:25" ht="15">
      <c r="A23" s="2057" t="s">
        <v>477</v>
      </c>
      <c r="B23" s="2058" t="s">
        <v>536</v>
      </c>
      <c r="C23" s="546" t="s">
        <v>460</v>
      </c>
      <c r="D23" s="2045">
        <v>0</v>
      </c>
      <c r="E23" s="2045">
        <v>0</v>
      </c>
      <c r="F23" s="2202">
        <v>0</v>
      </c>
      <c r="G23" s="2109">
        <v>0</v>
      </c>
      <c r="H23" s="2109">
        <v>0</v>
      </c>
      <c r="I23" s="2109">
        <v>60</v>
      </c>
      <c r="J23" s="2109">
        <v>0</v>
      </c>
      <c r="K23" s="2109">
        <v>0</v>
      </c>
      <c r="L23" s="2109">
        <v>0</v>
      </c>
      <c r="M23" s="2110"/>
      <c r="N23" s="2111"/>
      <c r="O23" s="2112">
        <v>0</v>
      </c>
      <c r="P23" s="2059">
        <f t="shared" ref="P23:P40" si="3">V23-O23</f>
        <v>0</v>
      </c>
      <c r="Q23" s="1274"/>
      <c r="R23" s="2352"/>
      <c r="S23" s="2335">
        <f t="shared" si="2"/>
        <v>0</v>
      </c>
      <c r="T23" s="2134" t="e">
        <f>(S23/M23)*100</f>
        <v>#DIV/0!</v>
      </c>
      <c r="U23" s="1164"/>
      <c r="V23" s="2087">
        <v>0</v>
      </c>
      <c r="W23" s="2116"/>
      <c r="X23" s="2109"/>
    </row>
    <row r="24" spans="1:25" ht="15.75" thickBot="1">
      <c r="A24" s="2027" t="s">
        <v>478</v>
      </c>
      <c r="B24" s="2088" t="s">
        <v>536</v>
      </c>
      <c r="C24" s="553">
        <v>672</v>
      </c>
      <c r="D24" s="2117">
        <v>6343</v>
      </c>
      <c r="E24" s="2117">
        <v>7266.4430000000002</v>
      </c>
      <c r="F24" s="2213">
        <v>8793</v>
      </c>
      <c r="G24" s="2118">
        <v>9520</v>
      </c>
      <c r="H24" s="2118">
        <v>8500</v>
      </c>
      <c r="I24" s="2118">
        <v>8700</v>
      </c>
      <c r="J24" s="2353">
        <v>8714.7999999999993</v>
      </c>
      <c r="K24" s="2353">
        <v>8150</v>
      </c>
      <c r="L24" s="2118">
        <v>8150</v>
      </c>
      <c r="M24" s="2119">
        <f>SUM(M25:M29)</f>
        <v>7900</v>
      </c>
      <c r="N24" s="2120">
        <f>SUM(N25:N29)</f>
        <v>7920</v>
      </c>
      <c r="O24" s="2121">
        <v>1970</v>
      </c>
      <c r="P24" s="2068">
        <f t="shared" si="3"/>
        <v>2650</v>
      </c>
      <c r="Q24" s="1290"/>
      <c r="R24" s="2354"/>
      <c r="S24" s="2355">
        <f t="shared" si="2"/>
        <v>4620</v>
      </c>
      <c r="T24" s="2124">
        <f>(S24/M24)*100</f>
        <v>58.481012658227847</v>
      </c>
      <c r="U24" s="1164"/>
      <c r="V24" s="2282">
        <v>4620</v>
      </c>
      <c r="W24" s="2125"/>
      <c r="X24" s="2118"/>
    </row>
    <row r="25" spans="1:25" ht="15">
      <c r="A25" s="2042" t="s">
        <v>479</v>
      </c>
      <c r="B25" s="2126" t="s">
        <v>645</v>
      </c>
      <c r="C25" s="560">
        <v>501</v>
      </c>
      <c r="D25" s="2045">
        <v>4283</v>
      </c>
      <c r="E25" s="2045">
        <v>3784</v>
      </c>
      <c r="F25" s="2202">
        <v>5008</v>
      </c>
      <c r="G25" s="2101">
        <v>4722</v>
      </c>
      <c r="H25" s="2101">
        <v>4771</v>
      </c>
      <c r="I25" s="2101">
        <v>3927</v>
      </c>
      <c r="J25" s="2101">
        <v>5172</v>
      </c>
      <c r="K25" s="2101">
        <v>4745</v>
      </c>
      <c r="L25" s="2101">
        <v>4969</v>
      </c>
      <c r="M25" s="2102">
        <v>820</v>
      </c>
      <c r="N25" s="2127">
        <v>820</v>
      </c>
      <c r="O25" s="2128">
        <v>1147</v>
      </c>
      <c r="P25" s="2048">
        <f t="shared" si="3"/>
        <v>1285.1999999999998</v>
      </c>
      <c r="Q25" s="1259"/>
      <c r="R25" s="2356"/>
      <c r="S25" s="2351">
        <f t="shared" si="2"/>
        <v>2432.1999999999998</v>
      </c>
      <c r="T25" s="2107">
        <f t="shared" ref="T25:T45" si="4">(S25/N25)*100</f>
        <v>296.60975609756093</v>
      </c>
      <c r="U25" s="1164"/>
      <c r="V25" s="2086">
        <v>2432.1999999999998</v>
      </c>
      <c r="W25" s="2131"/>
      <c r="X25" s="2101"/>
    </row>
    <row r="26" spans="1:25" ht="15">
      <c r="A26" s="2057" t="s">
        <v>480</v>
      </c>
      <c r="B26" s="2132" t="s">
        <v>646</v>
      </c>
      <c r="C26" s="565">
        <v>502</v>
      </c>
      <c r="D26" s="2045">
        <v>2338</v>
      </c>
      <c r="E26" s="2045">
        <v>2512</v>
      </c>
      <c r="F26" s="2202">
        <v>2824</v>
      </c>
      <c r="G26" s="2109">
        <v>2774</v>
      </c>
      <c r="H26" s="2109">
        <v>3399</v>
      </c>
      <c r="I26" s="2109">
        <v>3068</v>
      </c>
      <c r="J26" s="2109">
        <v>2196</v>
      </c>
      <c r="K26" s="2109">
        <v>1599</v>
      </c>
      <c r="L26" s="2109">
        <v>1620</v>
      </c>
      <c r="M26" s="2110">
        <v>1600</v>
      </c>
      <c r="N26" s="2111">
        <v>1600</v>
      </c>
      <c r="O26" s="2112">
        <v>471</v>
      </c>
      <c r="P26" s="2059">
        <f t="shared" si="3"/>
        <v>329</v>
      </c>
      <c r="Q26" s="1274"/>
      <c r="R26" s="2357"/>
      <c r="S26" s="2335">
        <f t="shared" si="2"/>
        <v>800</v>
      </c>
      <c r="T26" s="2134">
        <f t="shared" si="4"/>
        <v>50</v>
      </c>
      <c r="U26" s="1164"/>
      <c r="V26" s="2087">
        <v>800</v>
      </c>
      <c r="W26" s="2116"/>
      <c r="X26" s="2109"/>
    </row>
    <row r="27" spans="1:25" ht="15">
      <c r="A27" s="2057" t="s">
        <v>481</v>
      </c>
      <c r="B27" s="2132" t="s">
        <v>647</v>
      </c>
      <c r="C27" s="565">
        <v>504</v>
      </c>
      <c r="D27" s="2045">
        <v>723</v>
      </c>
      <c r="E27" s="2045">
        <v>701</v>
      </c>
      <c r="F27" s="2202">
        <v>656</v>
      </c>
      <c r="G27" s="2109">
        <v>708</v>
      </c>
      <c r="H27" s="2109">
        <v>627</v>
      </c>
      <c r="I27" s="2109">
        <v>556</v>
      </c>
      <c r="J27" s="2109">
        <v>420</v>
      </c>
      <c r="K27" s="2109">
        <v>381</v>
      </c>
      <c r="L27" s="2109">
        <v>377</v>
      </c>
      <c r="M27" s="2110"/>
      <c r="N27" s="2111"/>
      <c r="O27" s="2112">
        <v>90</v>
      </c>
      <c r="P27" s="2059">
        <f t="shared" si="3"/>
        <v>140</v>
      </c>
      <c r="Q27" s="1274"/>
      <c r="R27" s="2357"/>
      <c r="S27" s="2335">
        <f t="shared" si="2"/>
        <v>230</v>
      </c>
      <c r="T27" s="2134" t="e">
        <f t="shared" si="4"/>
        <v>#DIV/0!</v>
      </c>
      <c r="U27" s="1164"/>
      <c r="V27" s="2087">
        <v>230</v>
      </c>
      <c r="W27" s="2116"/>
      <c r="X27" s="2109"/>
    </row>
    <row r="28" spans="1:25" ht="15">
      <c r="A28" s="2057" t="s">
        <v>483</v>
      </c>
      <c r="B28" s="2132" t="s">
        <v>648</v>
      </c>
      <c r="C28" s="565">
        <v>511</v>
      </c>
      <c r="D28" s="2045">
        <v>1225</v>
      </c>
      <c r="E28" s="2045">
        <v>1363</v>
      </c>
      <c r="F28" s="2202">
        <v>1724</v>
      </c>
      <c r="G28" s="2109">
        <v>2384</v>
      </c>
      <c r="H28" s="2109">
        <v>1531</v>
      </c>
      <c r="I28" s="2109">
        <v>1362</v>
      </c>
      <c r="J28" s="2109">
        <v>1764</v>
      </c>
      <c r="K28" s="2109">
        <v>1937</v>
      </c>
      <c r="L28" s="2109">
        <v>1173</v>
      </c>
      <c r="M28" s="2110">
        <v>1600</v>
      </c>
      <c r="N28" s="2111">
        <v>1600</v>
      </c>
      <c r="O28" s="2112">
        <v>28</v>
      </c>
      <c r="P28" s="2059">
        <f t="shared" si="3"/>
        <v>185</v>
      </c>
      <c r="Q28" s="1274"/>
      <c r="R28" s="2357"/>
      <c r="S28" s="2335">
        <f t="shared" si="2"/>
        <v>213</v>
      </c>
      <c r="T28" s="2134">
        <f t="shared" si="4"/>
        <v>13.3125</v>
      </c>
      <c r="U28" s="1164"/>
      <c r="V28" s="2087">
        <v>213</v>
      </c>
      <c r="W28" s="2116"/>
      <c r="X28" s="2109"/>
    </row>
    <row r="29" spans="1:25" ht="15">
      <c r="A29" s="2057" t="s">
        <v>484</v>
      </c>
      <c r="B29" s="2132" t="s">
        <v>649</v>
      </c>
      <c r="C29" s="565">
        <v>518</v>
      </c>
      <c r="D29" s="2045">
        <v>1299</v>
      </c>
      <c r="E29" s="2045">
        <v>2398</v>
      </c>
      <c r="F29" s="2202">
        <v>2068</v>
      </c>
      <c r="G29" s="2109">
        <v>2099</v>
      </c>
      <c r="H29" s="2109">
        <v>1556</v>
      </c>
      <c r="I29" s="2109">
        <v>1327</v>
      </c>
      <c r="J29" s="2109">
        <v>1933</v>
      </c>
      <c r="K29" s="2109">
        <v>1644</v>
      </c>
      <c r="L29" s="2109">
        <v>3387</v>
      </c>
      <c r="M29" s="2110">
        <v>3880</v>
      </c>
      <c r="N29" s="2111">
        <v>3900</v>
      </c>
      <c r="O29" s="2112">
        <v>516</v>
      </c>
      <c r="P29" s="2059">
        <f t="shared" si="3"/>
        <v>1168</v>
      </c>
      <c r="Q29" s="1274"/>
      <c r="R29" s="2357"/>
      <c r="S29" s="2335">
        <f t="shared" si="2"/>
        <v>1684</v>
      </c>
      <c r="T29" s="2134">
        <f t="shared" si="4"/>
        <v>43.179487179487182</v>
      </c>
      <c r="U29" s="1164"/>
      <c r="V29" s="2217">
        <v>1684</v>
      </c>
      <c r="W29" s="2116"/>
      <c r="X29" s="2109"/>
    </row>
    <row r="30" spans="1:25" ht="15">
      <c r="A30" s="2057" t="s">
        <v>485</v>
      </c>
      <c r="B30" s="2135" t="s">
        <v>651</v>
      </c>
      <c r="C30" s="565">
        <v>521</v>
      </c>
      <c r="D30" s="2045">
        <v>16440</v>
      </c>
      <c r="E30" s="2045">
        <v>17442</v>
      </c>
      <c r="F30" s="2202">
        <v>18411</v>
      </c>
      <c r="G30" s="2109">
        <v>18226</v>
      </c>
      <c r="H30" s="2109">
        <v>18656</v>
      </c>
      <c r="I30" s="2109">
        <v>19946</v>
      </c>
      <c r="J30" s="2109">
        <v>20442</v>
      </c>
      <c r="K30" s="2109">
        <v>20063</v>
      </c>
      <c r="L30" s="2109">
        <v>20881</v>
      </c>
      <c r="M30" s="2110">
        <v>20037</v>
      </c>
      <c r="N30" s="2111">
        <v>20037</v>
      </c>
      <c r="O30" s="2112">
        <v>5234</v>
      </c>
      <c r="P30" s="2059">
        <f t="shared" si="3"/>
        <v>5409</v>
      </c>
      <c r="Q30" s="1274"/>
      <c r="R30" s="2357"/>
      <c r="S30" s="2335">
        <f t="shared" si="2"/>
        <v>10643</v>
      </c>
      <c r="T30" s="2134">
        <f t="shared" si="4"/>
        <v>53.116734042022259</v>
      </c>
      <c r="U30" s="1164"/>
      <c r="V30" s="2087">
        <v>10643</v>
      </c>
      <c r="W30" s="2116"/>
      <c r="X30" s="2109"/>
    </row>
    <row r="31" spans="1:25" ht="15">
      <c r="A31" s="2057" t="s">
        <v>543</v>
      </c>
      <c r="B31" s="2135" t="s">
        <v>652</v>
      </c>
      <c r="C31" s="565" t="s">
        <v>545</v>
      </c>
      <c r="D31" s="2045">
        <v>6157</v>
      </c>
      <c r="E31" s="2045">
        <v>6485</v>
      </c>
      <c r="F31" s="2202">
        <v>6549</v>
      </c>
      <c r="G31" s="2109">
        <v>6762</v>
      </c>
      <c r="H31" s="2109">
        <v>6647</v>
      </c>
      <c r="I31" s="2109">
        <v>6781</v>
      </c>
      <c r="J31" s="2109">
        <v>6865</v>
      </c>
      <c r="K31" s="2109">
        <v>7215</v>
      </c>
      <c r="L31" s="2109">
        <v>7519</v>
      </c>
      <c r="M31" s="2110">
        <v>7113</v>
      </c>
      <c r="N31" s="2111">
        <v>7113</v>
      </c>
      <c r="O31" s="2112">
        <v>1822</v>
      </c>
      <c r="P31" s="2059">
        <f t="shared" si="3"/>
        <v>1896</v>
      </c>
      <c r="Q31" s="1274"/>
      <c r="R31" s="2357"/>
      <c r="S31" s="2335">
        <f t="shared" si="2"/>
        <v>3718</v>
      </c>
      <c r="T31" s="2134">
        <f t="shared" si="4"/>
        <v>52.270490650920856</v>
      </c>
      <c r="U31" s="1164"/>
      <c r="V31" s="2087">
        <v>3718</v>
      </c>
      <c r="W31" s="2116"/>
      <c r="X31" s="2109"/>
    </row>
    <row r="32" spans="1:25" ht="15">
      <c r="A32" s="2057" t="s">
        <v>488</v>
      </c>
      <c r="B32" s="2132" t="s">
        <v>653</v>
      </c>
      <c r="C32" s="565">
        <v>557</v>
      </c>
      <c r="D32" s="2045">
        <v>0</v>
      </c>
      <c r="E32" s="2045">
        <v>0</v>
      </c>
      <c r="F32" s="2202">
        <v>26</v>
      </c>
      <c r="G32" s="2109">
        <v>0</v>
      </c>
      <c r="H32" s="2109">
        <v>3</v>
      </c>
      <c r="I32" s="2109">
        <v>0</v>
      </c>
      <c r="J32" s="2109"/>
      <c r="K32" s="2109">
        <v>0</v>
      </c>
      <c r="L32" s="2109">
        <v>0</v>
      </c>
      <c r="M32" s="2110"/>
      <c r="N32" s="2111"/>
      <c r="O32" s="2112">
        <v>0</v>
      </c>
      <c r="P32" s="2059">
        <f t="shared" si="3"/>
        <v>0</v>
      </c>
      <c r="Q32" s="1274"/>
      <c r="R32" s="2357"/>
      <c r="S32" s="2335">
        <f t="shared" si="2"/>
        <v>0</v>
      </c>
      <c r="T32" s="2134" t="e">
        <f t="shared" si="4"/>
        <v>#DIV/0!</v>
      </c>
      <c r="U32" s="1164"/>
      <c r="V32" s="2087">
        <v>0</v>
      </c>
      <c r="W32" s="2116"/>
      <c r="X32" s="2109"/>
    </row>
    <row r="33" spans="1:24" ht="15">
      <c r="A33" s="2057" t="s">
        <v>489</v>
      </c>
      <c r="B33" s="2132" t="s">
        <v>654</v>
      </c>
      <c r="C33" s="565">
        <v>551</v>
      </c>
      <c r="D33" s="2045">
        <v>284</v>
      </c>
      <c r="E33" s="2045">
        <v>325</v>
      </c>
      <c r="F33" s="2202">
        <v>307</v>
      </c>
      <c r="G33" s="2109">
        <v>274</v>
      </c>
      <c r="H33" s="2109">
        <v>281</v>
      </c>
      <c r="I33" s="2109">
        <v>247</v>
      </c>
      <c r="J33" s="2109">
        <v>251</v>
      </c>
      <c r="K33" s="2109">
        <v>207</v>
      </c>
      <c r="L33" s="2109">
        <v>188</v>
      </c>
      <c r="M33" s="2110"/>
      <c r="N33" s="2111"/>
      <c r="O33" s="2112">
        <v>45</v>
      </c>
      <c r="P33" s="2059">
        <f t="shared" si="3"/>
        <v>44</v>
      </c>
      <c r="Q33" s="1274"/>
      <c r="R33" s="2357"/>
      <c r="S33" s="2335">
        <f t="shared" si="2"/>
        <v>89</v>
      </c>
      <c r="T33" s="2134" t="e">
        <f t="shared" si="4"/>
        <v>#DIV/0!</v>
      </c>
      <c r="U33" s="1164"/>
      <c r="V33" s="2087">
        <v>89</v>
      </c>
      <c r="W33" s="2116"/>
      <c r="X33" s="2109"/>
    </row>
    <row r="34" spans="1:24" ht="15.75" thickBot="1">
      <c r="A34" s="2013" t="s">
        <v>699</v>
      </c>
      <c r="B34" s="2136" t="s">
        <v>655</v>
      </c>
      <c r="C34" s="571" t="s">
        <v>549</v>
      </c>
      <c r="D34" s="1336">
        <v>830</v>
      </c>
      <c r="E34" s="1336">
        <v>1054</v>
      </c>
      <c r="F34" s="2198">
        <v>598</v>
      </c>
      <c r="G34" s="2137">
        <v>849</v>
      </c>
      <c r="H34" s="2137">
        <v>452</v>
      </c>
      <c r="I34" s="2137">
        <v>3103</v>
      </c>
      <c r="J34" s="2137">
        <v>3271</v>
      </c>
      <c r="K34" s="2137">
        <v>2363</v>
      </c>
      <c r="L34" s="2137">
        <v>2938</v>
      </c>
      <c r="M34" s="2138">
        <v>784</v>
      </c>
      <c r="N34" s="2139">
        <v>784</v>
      </c>
      <c r="O34" s="2140">
        <v>477</v>
      </c>
      <c r="P34" s="2068">
        <f t="shared" si="3"/>
        <v>169</v>
      </c>
      <c r="Q34" s="1290"/>
      <c r="R34" s="2358"/>
      <c r="S34" s="2355">
        <f t="shared" si="2"/>
        <v>646</v>
      </c>
      <c r="T34" s="2124">
        <f t="shared" si="4"/>
        <v>82.397959183673478</v>
      </c>
      <c r="U34" s="1164"/>
      <c r="V34" s="2218">
        <v>646</v>
      </c>
      <c r="W34" s="2143"/>
      <c r="X34" s="2137"/>
    </row>
    <row r="35" spans="1:24" ht="15.75" thickBot="1">
      <c r="A35" s="2144" t="s">
        <v>550</v>
      </c>
      <c r="B35" s="2145" t="s">
        <v>551</v>
      </c>
      <c r="C35" s="2146"/>
      <c r="D35" s="1980">
        <f t="shared" ref="D35:I35" si="5">SUM(D25:D34)</f>
        <v>33579</v>
      </c>
      <c r="E35" s="1980">
        <f t="shared" si="5"/>
        <v>36064</v>
      </c>
      <c r="F35" s="1980">
        <f t="shared" si="5"/>
        <v>38171</v>
      </c>
      <c r="G35" s="1980">
        <f t="shared" si="5"/>
        <v>38798</v>
      </c>
      <c r="H35" s="1980">
        <f t="shared" si="5"/>
        <v>37923</v>
      </c>
      <c r="I35" s="1980">
        <f t="shared" si="5"/>
        <v>40317</v>
      </c>
      <c r="J35" s="1980">
        <f t="shared" ref="J35:P35" si="6">SUM(J25:J34)</f>
        <v>42314</v>
      </c>
      <c r="K35" s="1980">
        <v>40154</v>
      </c>
      <c r="L35" s="1980">
        <f>SUM(L25:L34)</f>
        <v>43052</v>
      </c>
      <c r="M35" s="1980">
        <f t="shared" si="6"/>
        <v>35834</v>
      </c>
      <c r="N35" s="2164">
        <f t="shared" si="6"/>
        <v>35854</v>
      </c>
      <c r="O35" s="2359">
        <f t="shared" si="6"/>
        <v>9830</v>
      </c>
      <c r="P35" s="1971">
        <f t="shared" si="6"/>
        <v>10625.2</v>
      </c>
      <c r="Q35" s="2360"/>
      <c r="R35" s="2360"/>
      <c r="S35" s="2338">
        <f t="shared" si="2"/>
        <v>20455.2</v>
      </c>
      <c r="T35" s="2152">
        <f t="shared" si="4"/>
        <v>57.051375020918172</v>
      </c>
      <c r="U35" s="1164"/>
      <c r="V35" s="1971">
        <f>SUM(V25:V34)</f>
        <v>20455.2</v>
      </c>
      <c r="W35" s="1980">
        <f>SUM(W25:W34)</f>
        <v>0</v>
      </c>
      <c r="X35" s="1980">
        <f>SUM(X25:X34)</f>
        <v>0</v>
      </c>
    </row>
    <row r="36" spans="1:24" ht="15">
      <c r="A36" s="2042" t="s">
        <v>492</v>
      </c>
      <c r="B36" s="2126" t="s">
        <v>657</v>
      </c>
      <c r="C36" s="560">
        <v>601</v>
      </c>
      <c r="D36" s="2153">
        <v>2142</v>
      </c>
      <c r="E36" s="2153">
        <v>2321</v>
      </c>
      <c r="F36" s="2221">
        <v>2334</v>
      </c>
      <c r="G36" s="2101">
        <v>2667</v>
      </c>
      <c r="H36" s="2101">
        <v>3032</v>
      </c>
      <c r="I36" s="2101">
        <v>3286</v>
      </c>
      <c r="J36" s="2101">
        <v>3567</v>
      </c>
      <c r="K36" s="2101">
        <v>3654</v>
      </c>
      <c r="L36" s="2101">
        <v>3552</v>
      </c>
      <c r="M36" s="2102"/>
      <c r="N36" s="2127"/>
      <c r="O36" s="2104">
        <v>0</v>
      </c>
      <c r="P36" s="2048">
        <f t="shared" si="3"/>
        <v>0</v>
      </c>
      <c r="Q36" s="1259"/>
      <c r="R36" s="2356"/>
      <c r="S36" s="2351">
        <f t="shared" si="2"/>
        <v>0</v>
      </c>
      <c r="T36" s="2107" t="e">
        <f t="shared" si="4"/>
        <v>#DIV/0!</v>
      </c>
      <c r="U36" s="1164"/>
      <c r="V36" s="2086">
        <v>0</v>
      </c>
      <c r="W36" s="2131"/>
      <c r="X36" s="2101"/>
    </row>
    <row r="37" spans="1:24" ht="15">
      <c r="A37" s="2057" t="s">
        <v>493</v>
      </c>
      <c r="B37" s="2132" t="s">
        <v>658</v>
      </c>
      <c r="C37" s="565">
        <v>602</v>
      </c>
      <c r="D37" s="2045">
        <v>380</v>
      </c>
      <c r="E37" s="2045">
        <v>367</v>
      </c>
      <c r="F37" s="2202">
        <v>359</v>
      </c>
      <c r="G37" s="2109">
        <v>111</v>
      </c>
      <c r="H37" s="2109">
        <v>97</v>
      </c>
      <c r="I37" s="2109">
        <v>141</v>
      </c>
      <c r="J37" s="2109">
        <v>154</v>
      </c>
      <c r="K37" s="2109">
        <v>298</v>
      </c>
      <c r="L37" s="2109">
        <v>137</v>
      </c>
      <c r="M37" s="2110"/>
      <c r="N37" s="2111"/>
      <c r="O37" s="2112">
        <v>989</v>
      </c>
      <c r="P37" s="2059">
        <f t="shared" si="3"/>
        <v>1187</v>
      </c>
      <c r="Q37" s="1274"/>
      <c r="R37" s="2357"/>
      <c r="S37" s="2335">
        <f t="shared" si="2"/>
        <v>2176</v>
      </c>
      <c r="T37" s="2134" t="e">
        <f t="shared" si="4"/>
        <v>#DIV/0!</v>
      </c>
      <c r="U37" s="1164"/>
      <c r="V37" s="2217">
        <v>2176</v>
      </c>
      <c r="W37" s="2116"/>
      <c r="X37" s="2109"/>
    </row>
    <row r="38" spans="1:24" ht="15">
      <c r="A38" s="2057" t="s">
        <v>494</v>
      </c>
      <c r="B38" s="2132" t="s">
        <v>659</v>
      </c>
      <c r="C38" s="565">
        <v>604</v>
      </c>
      <c r="D38" s="2045">
        <v>813</v>
      </c>
      <c r="E38" s="2045">
        <v>799</v>
      </c>
      <c r="F38" s="2202">
        <v>658</v>
      </c>
      <c r="G38" s="2109">
        <v>712</v>
      </c>
      <c r="H38" s="2109">
        <v>636</v>
      </c>
      <c r="I38" s="2109">
        <v>561</v>
      </c>
      <c r="J38" s="2109">
        <v>422</v>
      </c>
      <c r="K38" s="2109">
        <v>394</v>
      </c>
      <c r="L38" s="2109">
        <v>391</v>
      </c>
      <c r="M38" s="2110"/>
      <c r="N38" s="2111"/>
      <c r="O38" s="2112">
        <v>82</v>
      </c>
      <c r="P38" s="2059">
        <f t="shared" si="3"/>
        <v>167</v>
      </c>
      <c r="Q38" s="1274"/>
      <c r="R38" s="2357"/>
      <c r="S38" s="2335">
        <f t="shared" si="2"/>
        <v>249</v>
      </c>
      <c r="T38" s="2134" t="e">
        <f t="shared" si="4"/>
        <v>#DIV/0!</v>
      </c>
      <c r="U38" s="1164"/>
      <c r="V38" s="2087">
        <v>249</v>
      </c>
      <c r="W38" s="2116"/>
      <c r="X38" s="2109"/>
    </row>
    <row r="39" spans="1:24" ht="15">
      <c r="A39" s="2057" t="s">
        <v>495</v>
      </c>
      <c r="B39" s="2132" t="s">
        <v>660</v>
      </c>
      <c r="C39" s="565" t="s">
        <v>556</v>
      </c>
      <c r="D39" s="2045">
        <v>29448</v>
      </c>
      <c r="E39" s="2045">
        <v>31500</v>
      </c>
      <c r="F39" s="2202">
        <v>34304</v>
      </c>
      <c r="G39" s="2109">
        <v>34233</v>
      </c>
      <c r="H39" s="2361">
        <v>33458.5</v>
      </c>
      <c r="I39" s="2361">
        <v>35582</v>
      </c>
      <c r="J39" s="2361">
        <v>37370.400000000001</v>
      </c>
      <c r="K39" s="2361">
        <v>35111</v>
      </c>
      <c r="L39" s="2361">
        <v>37764</v>
      </c>
      <c r="M39" s="2110">
        <v>35834</v>
      </c>
      <c r="N39" s="2111">
        <v>35854</v>
      </c>
      <c r="O39" s="2112">
        <v>8500</v>
      </c>
      <c r="P39" s="2059">
        <f t="shared" si="3"/>
        <v>9064</v>
      </c>
      <c r="Q39" s="1274"/>
      <c r="R39" s="2357"/>
      <c r="S39" s="2335">
        <f t="shared" si="2"/>
        <v>17564</v>
      </c>
      <c r="T39" s="2134">
        <f t="shared" si="4"/>
        <v>48.987560662687571</v>
      </c>
      <c r="U39" s="1164"/>
      <c r="V39" s="2087">
        <v>17564</v>
      </c>
      <c r="W39" s="2116"/>
      <c r="X39" s="2361"/>
    </row>
    <row r="40" spans="1:24" ht="15.75" thickBot="1">
      <c r="A40" s="2013" t="s">
        <v>496</v>
      </c>
      <c r="B40" s="2136" t="s">
        <v>655</v>
      </c>
      <c r="C40" s="571" t="s">
        <v>557</v>
      </c>
      <c r="D40" s="1336">
        <v>925.58</v>
      </c>
      <c r="E40" s="1336">
        <v>1078</v>
      </c>
      <c r="F40" s="2198">
        <v>689</v>
      </c>
      <c r="G40" s="2137">
        <v>1325</v>
      </c>
      <c r="H40" s="2137">
        <v>864</v>
      </c>
      <c r="I40" s="2137">
        <v>1323</v>
      </c>
      <c r="J40" s="2137">
        <v>897</v>
      </c>
      <c r="K40" s="2137">
        <v>736</v>
      </c>
      <c r="L40" s="2137">
        <v>1090</v>
      </c>
      <c r="M40" s="2138"/>
      <c r="N40" s="2139"/>
      <c r="O40" s="2140">
        <v>259</v>
      </c>
      <c r="P40" s="2068">
        <f t="shared" si="3"/>
        <v>207</v>
      </c>
      <c r="Q40" s="1290"/>
      <c r="R40" s="2358"/>
      <c r="S40" s="2355">
        <f t="shared" si="2"/>
        <v>466</v>
      </c>
      <c r="T40" s="2339" t="e">
        <f t="shared" si="4"/>
        <v>#DIV/0!</v>
      </c>
      <c r="U40" s="1164"/>
      <c r="V40" s="2218">
        <v>466</v>
      </c>
      <c r="W40" s="2143"/>
      <c r="X40" s="2137"/>
    </row>
    <row r="41" spans="1:24" ht="15.75" thickBot="1">
      <c r="A41" s="2144" t="s">
        <v>497</v>
      </c>
      <c r="B41" s="2145" t="s">
        <v>558</v>
      </c>
      <c r="C41" s="2146" t="s">
        <v>460</v>
      </c>
      <c r="D41" s="1980">
        <f>SUM(D36:D40)</f>
        <v>33708.58</v>
      </c>
      <c r="E41" s="1980">
        <f>SUM(E36:E40)</f>
        <v>36065</v>
      </c>
      <c r="F41" s="1980">
        <v>38344</v>
      </c>
      <c r="G41" s="1980">
        <f t="shared" ref="G41:P41" si="7">SUM(G36:G40)</f>
        <v>39048</v>
      </c>
      <c r="H41" s="1980">
        <f>SUM(H36:H40)</f>
        <v>38087.5</v>
      </c>
      <c r="I41" s="1980">
        <f>SUM(I36:I40)</f>
        <v>40893</v>
      </c>
      <c r="J41" s="2152">
        <f>SUM(J36:J40)</f>
        <v>42410.400000000001</v>
      </c>
      <c r="K41" s="2152">
        <v>40193</v>
      </c>
      <c r="L41" s="1980">
        <f>SUM(L36:L40)</f>
        <v>42934</v>
      </c>
      <c r="M41" s="2147">
        <f t="shared" si="7"/>
        <v>35834</v>
      </c>
      <c r="N41" s="2148">
        <f t="shared" si="7"/>
        <v>35854</v>
      </c>
      <c r="O41" s="1971">
        <f t="shared" si="7"/>
        <v>9830</v>
      </c>
      <c r="P41" s="2155">
        <f t="shared" si="7"/>
        <v>10625</v>
      </c>
      <c r="Q41" s="2155"/>
      <c r="R41" s="2155"/>
      <c r="S41" s="2152">
        <f t="shared" si="2"/>
        <v>20455</v>
      </c>
      <c r="T41" s="2152">
        <f t="shared" si="4"/>
        <v>57.050817203101467</v>
      </c>
      <c r="U41" s="1164"/>
      <c r="V41" s="1971">
        <f>SUM(V36:V40)</f>
        <v>20455</v>
      </c>
      <c r="W41" s="1980">
        <f>SUM(W36:W40)</f>
        <v>0</v>
      </c>
      <c r="X41" s="1980">
        <f>SUM(X36:X40)</f>
        <v>0</v>
      </c>
    </row>
    <row r="42" spans="1:24" ht="15.75" thickBot="1">
      <c r="A42" s="2013"/>
      <c r="B42" s="511"/>
      <c r="C42" s="601"/>
      <c r="D42" s="1336"/>
      <c r="E42" s="1336"/>
      <c r="F42" s="1336"/>
      <c r="G42" s="2151"/>
      <c r="H42" s="2151"/>
      <c r="I42" s="2151"/>
      <c r="J42" s="2151"/>
      <c r="K42" s="2151"/>
      <c r="L42" s="2198"/>
      <c r="M42" s="2157"/>
      <c r="N42" s="2158"/>
      <c r="O42" s="2159"/>
      <c r="P42" s="2159"/>
      <c r="Q42" s="2160"/>
      <c r="R42" s="2160"/>
      <c r="S42" s="2362"/>
      <c r="T42" s="2154"/>
      <c r="U42" s="1164"/>
      <c r="V42" s="2317"/>
      <c r="W42" s="2198"/>
      <c r="X42" s="2198"/>
    </row>
    <row r="43" spans="1:24" ht="15.75" thickBot="1">
      <c r="A43" s="2162" t="s">
        <v>498</v>
      </c>
      <c r="B43" s="2163" t="s">
        <v>536</v>
      </c>
      <c r="C43" s="2146" t="s">
        <v>460</v>
      </c>
      <c r="D43" s="2152">
        <f t="shared" ref="D43:P43" si="8">D41-D39</f>
        <v>4260.5800000000017</v>
      </c>
      <c r="E43" s="2152">
        <f t="shared" si="8"/>
        <v>4565</v>
      </c>
      <c r="F43" s="2152">
        <f t="shared" si="8"/>
        <v>4040</v>
      </c>
      <c r="G43" s="1980">
        <f>G41-G39</f>
        <v>4815</v>
      </c>
      <c r="H43" s="1980">
        <f>H41-H39</f>
        <v>4629</v>
      </c>
      <c r="I43" s="1980">
        <f>I41-I39</f>
        <v>5311</v>
      </c>
      <c r="J43" s="2152">
        <f>J41-J39</f>
        <v>5040</v>
      </c>
      <c r="K43" s="2152">
        <v>5082</v>
      </c>
      <c r="L43" s="1980">
        <f>L41-L39</f>
        <v>5170</v>
      </c>
      <c r="M43" s="1980">
        <f>M41-M39</f>
        <v>0</v>
      </c>
      <c r="N43" s="2164">
        <f t="shared" si="8"/>
        <v>0</v>
      </c>
      <c r="O43" s="1971">
        <f t="shared" si="8"/>
        <v>1330</v>
      </c>
      <c r="P43" s="1971">
        <f t="shared" si="8"/>
        <v>1561</v>
      </c>
      <c r="Q43" s="1971"/>
      <c r="R43" s="1971"/>
      <c r="S43" s="2363">
        <f>SUM(O43:R43)</f>
        <v>2891</v>
      </c>
      <c r="T43" s="2107" t="e">
        <f t="shared" si="4"/>
        <v>#DIV/0!</v>
      </c>
      <c r="U43" s="1164"/>
      <c r="V43" s="1971">
        <f>V41-V39</f>
        <v>2891</v>
      </c>
      <c r="W43" s="1980">
        <f>W41-W39</f>
        <v>0</v>
      </c>
      <c r="X43" s="1980">
        <f>X41-X39</f>
        <v>0</v>
      </c>
    </row>
    <row r="44" spans="1:24" ht="15.75" thickBot="1">
      <c r="A44" s="2144" t="s">
        <v>499</v>
      </c>
      <c r="B44" s="2163" t="s">
        <v>559</v>
      </c>
      <c r="C44" s="2146" t="s">
        <v>460</v>
      </c>
      <c r="D44" s="2152">
        <f t="shared" ref="D44:P44" si="9">D41-D35</f>
        <v>129.58000000000175</v>
      </c>
      <c r="E44" s="2152">
        <f t="shared" si="9"/>
        <v>1</v>
      </c>
      <c r="F44" s="2152">
        <f t="shared" si="9"/>
        <v>173</v>
      </c>
      <c r="G44" s="1980">
        <f>G41-G35</f>
        <v>250</v>
      </c>
      <c r="H44" s="1980">
        <f>H41-H35</f>
        <v>164.5</v>
      </c>
      <c r="I44" s="1980">
        <f>I41-I35</f>
        <v>576</v>
      </c>
      <c r="J44" s="2152">
        <f>J41-J35</f>
        <v>96.400000000001455</v>
      </c>
      <c r="K44" s="2152">
        <v>39</v>
      </c>
      <c r="L44" s="2364">
        <f>L41-L35</f>
        <v>-118</v>
      </c>
      <c r="M44" s="1980">
        <f>M41-M35</f>
        <v>0</v>
      </c>
      <c r="N44" s="2164">
        <f t="shared" si="9"/>
        <v>0</v>
      </c>
      <c r="O44" s="1971">
        <f t="shared" si="9"/>
        <v>0</v>
      </c>
      <c r="P44" s="1971">
        <f t="shared" si="9"/>
        <v>-0.2000000000007276</v>
      </c>
      <c r="Q44" s="1971"/>
      <c r="R44" s="1971"/>
      <c r="S44" s="2363">
        <f>SUM(O44:R44)</f>
        <v>-0.2000000000007276</v>
      </c>
      <c r="T44" s="2107" t="e">
        <f t="shared" si="4"/>
        <v>#DIV/0!</v>
      </c>
      <c r="U44" s="1164"/>
      <c r="V44" s="1971">
        <f>V41-V35</f>
        <v>-0.2000000000007276</v>
      </c>
      <c r="W44" s="1980">
        <f>W41-W35</f>
        <v>0</v>
      </c>
      <c r="X44" s="1980">
        <f>X41-X35</f>
        <v>0</v>
      </c>
    </row>
    <row r="45" spans="1:24" ht="15.75" thickBot="1">
      <c r="A45" s="2166" t="s">
        <v>500</v>
      </c>
      <c r="B45" s="2167" t="s">
        <v>536</v>
      </c>
      <c r="C45" s="1351" t="s">
        <v>460</v>
      </c>
      <c r="D45" s="2152">
        <f t="shared" ref="D45:P45" si="10">D44-D39</f>
        <v>-29318.42</v>
      </c>
      <c r="E45" s="2152">
        <f t="shared" si="10"/>
        <v>-31499</v>
      </c>
      <c r="F45" s="2152">
        <f t="shared" si="10"/>
        <v>-34131</v>
      </c>
      <c r="G45" s="1980">
        <f t="shared" si="10"/>
        <v>-33983</v>
      </c>
      <c r="H45" s="1980">
        <f>H44-H39</f>
        <v>-33294</v>
      </c>
      <c r="I45" s="1980">
        <f>I44-I39</f>
        <v>-35006</v>
      </c>
      <c r="J45" s="2152">
        <f>J44-J39</f>
        <v>-37274</v>
      </c>
      <c r="K45" s="2152">
        <v>-35072</v>
      </c>
      <c r="L45" s="1980">
        <f>L44-L39</f>
        <v>-37882</v>
      </c>
      <c r="M45" s="1980">
        <f t="shared" si="10"/>
        <v>-35834</v>
      </c>
      <c r="N45" s="2164">
        <f t="shared" si="10"/>
        <v>-35854</v>
      </c>
      <c r="O45" s="1971">
        <f t="shared" si="10"/>
        <v>-8500</v>
      </c>
      <c r="P45" s="1971">
        <f t="shared" si="10"/>
        <v>-9064.2000000000007</v>
      </c>
      <c r="Q45" s="1971"/>
      <c r="R45" s="1971"/>
      <c r="S45" s="2365">
        <f>SUM(O45:R45)</f>
        <v>-17564.2</v>
      </c>
      <c r="T45" s="2152">
        <f t="shared" si="4"/>
        <v>48.988118480504269</v>
      </c>
      <c r="U45" s="1164"/>
      <c r="V45" s="1971">
        <f>V44-V39</f>
        <v>-17564.2</v>
      </c>
      <c r="W45" s="1980">
        <f>W44-W39</f>
        <v>0</v>
      </c>
      <c r="X45" s="1980">
        <f>X44-X39</f>
        <v>0</v>
      </c>
    </row>
    <row r="46" spans="1:24">
      <c r="A46" s="1354"/>
      <c r="B46" s="147"/>
      <c r="C46" s="1106"/>
      <c r="D46" s="147"/>
      <c r="E46" s="147"/>
      <c r="F46" s="147"/>
      <c r="G46" s="147"/>
      <c r="H46" s="1107"/>
      <c r="I46" s="1107"/>
      <c r="J46" s="1107"/>
      <c r="K46" s="1107"/>
      <c r="L46" s="1107"/>
    </row>
    <row r="47" spans="1:24">
      <c r="A47" s="151"/>
      <c r="B47" s="2226"/>
      <c r="C47" s="2169" t="s">
        <v>700</v>
      </c>
      <c r="H47" s="373" t="s">
        <v>700</v>
      </c>
    </row>
    <row r="48" spans="1:24">
      <c r="A48" s="1354"/>
    </row>
    <row r="49" spans="1:24" ht="14.25">
      <c r="A49" s="1355" t="s">
        <v>661</v>
      </c>
      <c r="S49"/>
      <c r="T49"/>
      <c r="U49"/>
      <c r="V49"/>
      <c r="W49"/>
      <c r="X49"/>
    </row>
    <row r="50" spans="1:24" ht="14.25">
      <c r="A50" s="2170" t="s">
        <v>662</v>
      </c>
      <c r="S50"/>
      <c r="T50"/>
      <c r="U50"/>
      <c r="V50"/>
      <c r="W50"/>
      <c r="X50"/>
    </row>
    <row r="51" spans="1:24" ht="14.25">
      <c r="A51" s="2227" t="s">
        <v>663</v>
      </c>
      <c r="S51"/>
      <c r="T51"/>
      <c r="U51"/>
      <c r="V51"/>
      <c r="W51"/>
      <c r="X51"/>
    </row>
    <row r="52" spans="1:24" ht="14.25">
      <c r="A52" s="2172"/>
      <c r="S52"/>
      <c r="T52"/>
      <c r="U52"/>
      <c r="V52"/>
      <c r="W52"/>
      <c r="X52"/>
    </row>
    <row r="53" spans="1:24">
      <c r="A53" s="1354" t="s">
        <v>701</v>
      </c>
      <c r="S53"/>
      <c r="T53"/>
      <c r="U53"/>
      <c r="V53"/>
      <c r="W53"/>
      <c r="X53"/>
    </row>
    <row r="54" spans="1:24">
      <c r="A54" s="1354"/>
      <c r="S54"/>
      <c r="T54"/>
      <c r="U54"/>
      <c r="V54"/>
      <c r="W54"/>
      <c r="X54"/>
    </row>
    <row r="55" spans="1:24">
      <c r="A55" s="1354" t="s">
        <v>702</v>
      </c>
      <c r="S55"/>
      <c r="T55"/>
      <c r="U55"/>
      <c r="V55"/>
      <c r="W55"/>
      <c r="X55"/>
    </row>
    <row r="56" spans="1:24">
      <c r="A56" s="1354"/>
    </row>
    <row r="57" spans="1:24">
      <c r="A57" s="1354"/>
    </row>
    <row r="58" spans="1:24">
      <c r="A58" s="1354"/>
    </row>
    <row r="59" spans="1:24">
      <c r="A59" s="1354"/>
    </row>
    <row r="60" spans="1:24">
      <c r="A60" s="1354"/>
    </row>
    <row r="61" spans="1:24">
      <c r="A61" s="1354"/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67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58"/>
  <sheetViews>
    <sheetView workbookViewId="0">
      <selection activeCell="A55" sqref="A55"/>
    </sheetView>
  </sheetViews>
  <sheetFormatPr defaultRowHeight="12.75"/>
  <cols>
    <col min="1" max="1" width="37.7109375" customWidth="1"/>
    <col min="2" max="2" width="9.140625" hidden="1" customWidth="1"/>
    <col min="3" max="3" width="9.140625" style="441" customWidth="1"/>
    <col min="4" max="7" width="9.140625" hidden="1" customWidth="1"/>
    <col min="8" max="12" width="9.140625" style="373" hidden="1" customWidth="1"/>
    <col min="13" max="13" width="11.5703125" style="373" customWidth="1"/>
    <col min="14" max="14" width="11.42578125" style="1107" customWidth="1"/>
    <col min="15" max="15" width="9.85546875" style="373" customWidth="1"/>
    <col min="16" max="16" width="9.140625" style="373" customWidth="1"/>
    <col min="17" max="17" width="9.28515625" style="373" customWidth="1"/>
    <col min="18" max="18" width="9.140625" style="373" customWidth="1"/>
    <col min="19" max="19" width="12" style="373" customWidth="1"/>
    <col min="20" max="20" width="9.140625" style="353" customWidth="1"/>
    <col min="21" max="21" width="3.42578125" style="373" customWidth="1"/>
    <col min="22" max="22" width="12.5703125" style="1932" customWidth="1"/>
    <col min="23" max="23" width="11.85546875" style="373" customWidth="1"/>
    <col min="24" max="24" width="12" style="373" customWidth="1"/>
  </cols>
  <sheetData>
    <row r="1" spans="1:24" s="440" customFormat="1" ht="15.75">
      <c r="A1" s="1935" t="s">
        <v>624</v>
      </c>
      <c r="B1" s="1935"/>
      <c r="C1" s="1935"/>
      <c r="D1" s="1935"/>
      <c r="E1" s="1935"/>
      <c r="F1" s="1935"/>
      <c r="G1" s="1935"/>
      <c r="H1" s="1935"/>
      <c r="I1" s="1935"/>
      <c r="J1" s="1935"/>
      <c r="K1" s="1935"/>
      <c r="L1" s="1935"/>
      <c r="M1" s="1935"/>
      <c r="N1" s="1935"/>
      <c r="O1" s="1935"/>
      <c r="P1" s="1935"/>
      <c r="Q1" s="1935"/>
      <c r="R1" s="1935"/>
      <c r="S1" s="1935"/>
      <c r="T1" s="1935"/>
      <c r="U1" s="1935"/>
      <c r="V1" s="1935"/>
      <c r="W1" s="1935"/>
      <c r="X1" s="1935"/>
    </row>
    <row r="2" spans="1:24" ht="18">
      <c r="A2" s="1104" t="s">
        <v>437</v>
      </c>
      <c r="B2" s="1105"/>
      <c r="C2" s="1106"/>
      <c r="D2" s="147"/>
      <c r="E2" s="147"/>
      <c r="F2" s="147"/>
      <c r="G2" s="147"/>
      <c r="H2" s="1107"/>
      <c r="I2" s="1107"/>
      <c r="J2" s="1107"/>
      <c r="K2" s="1107"/>
      <c r="L2" s="1107"/>
      <c r="M2" s="1107"/>
      <c r="N2" s="1108"/>
      <c r="O2" s="1108"/>
      <c r="P2" s="1107"/>
      <c r="Q2" s="1107"/>
      <c r="R2" s="1107"/>
      <c r="S2" s="1107"/>
      <c r="T2" s="1109"/>
      <c r="U2" s="1107"/>
      <c r="V2" s="1811"/>
      <c r="W2" s="1107"/>
      <c r="X2" s="1107"/>
    </row>
    <row r="3" spans="1:24">
      <c r="A3" s="1110"/>
      <c r="B3" s="147"/>
      <c r="C3" s="1106"/>
      <c r="D3" s="147"/>
      <c r="E3" s="147"/>
      <c r="F3" s="147"/>
      <c r="G3" s="147"/>
      <c r="H3" s="1107"/>
      <c r="I3" s="1107"/>
      <c r="J3" s="1107"/>
      <c r="K3" s="1107"/>
      <c r="L3" s="1107"/>
      <c r="M3" s="1107"/>
      <c r="N3" s="1108"/>
      <c r="O3" s="1108"/>
      <c r="P3" s="1107"/>
      <c r="Q3" s="1107"/>
      <c r="R3" s="1107"/>
      <c r="S3" s="1107"/>
      <c r="T3" s="1109"/>
      <c r="U3" s="1107"/>
      <c r="V3" s="1811"/>
      <c r="W3" s="1107"/>
      <c r="X3" s="1107"/>
    </row>
    <row r="4" spans="1:24" ht="13.5" thickBot="1">
      <c r="A4" s="1111"/>
      <c r="B4" s="1112"/>
      <c r="C4" s="1113"/>
      <c r="D4" s="1112"/>
      <c r="E4" s="1112"/>
      <c r="F4" s="147"/>
      <c r="G4" s="147"/>
      <c r="H4" s="1107"/>
      <c r="I4" s="1107"/>
      <c r="J4" s="1107"/>
      <c r="K4" s="1107"/>
      <c r="L4" s="1107"/>
      <c r="M4" s="1107"/>
      <c r="N4" s="1108"/>
      <c r="O4" s="1108"/>
      <c r="P4" s="1107"/>
      <c r="Q4" s="1107"/>
      <c r="R4" s="1107"/>
      <c r="S4" s="1107"/>
      <c r="T4" s="1109"/>
      <c r="U4" s="1107"/>
      <c r="V4" s="1811"/>
      <c r="W4" s="1107"/>
      <c r="X4" s="1107"/>
    </row>
    <row r="5" spans="1:24" ht="16.5" thickBot="1">
      <c r="A5" s="1114" t="s">
        <v>673</v>
      </c>
      <c r="B5" s="1115"/>
      <c r="C5" s="2366" t="s">
        <v>703</v>
      </c>
      <c r="D5" s="2367"/>
      <c r="E5" s="2367"/>
      <c r="F5" s="2367"/>
      <c r="G5" s="2367"/>
      <c r="H5" s="1119"/>
      <c r="I5" s="1120"/>
      <c r="J5" s="1120"/>
      <c r="K5" s="1120"/>
      <c r="L5" s="1120"/>
      <c r="M5" s="1120"/>
      <c r="N5" s="1121"/>
      <c r="O5" s="1121"/>
      <c r="P5" s="1107"/>
      <c r="Q5" s="1107"/>
      <c r="R5" s="1107"/>
      <c r="S5" s="1107"/>
      <c r="T5" s="1109"/>
      <c r="U5" s="1107"/>
      <c r="V5" s="1811"/>
      <c r="W5" s="1107"/>
      <c r="X5" s="1107"/>
    </row>
    <row r="6" spans="1:24" ht="13.5" thickBot="1">
      <c r="A6" s="1110" t="s">
        <v>440</v>
      </c>
      <c r="B6" s="147"/>
      <c r="C6" s="1106"/>
      <c r="D6" s="147"/>
      <c r="E6" s="147"/>
      <c r="F6" s="147"/>
      <c r="G6" s="147"/>
      <c r="H6" s="1107"/>
      <c r="I6" s="1107"/>
      <c r="J6" s="1107"/>
      <c r="K6" s="1107"/>
      <c r="L6" s="1107"/>
      <c r="M6" s="1107"/>
      <c r="N6" s="1108"/>
      <c r="O6" s="1108"/>
      <c r="P6" s="1107"/>
      <c r="Q6" s="1107"/>
      <c r="R6" s="1107"/>
      <c r="S6" s="1107"/>
      <c r="T6" s="1109"/>
      <c r="U6" s="1107"/>
      <c r="V6" s="1811"/>
      <c r="W6" s="1107"/>
      <c r="X6" s="1107"/>
    </row>
    <row r="7" spans="1:24" ht="13.5" thickBot="1">
      <c r="A7" s="2368" t="s">
        <v>29</v>
      </c>
      <c r="B7" s="1123" t="s">
        <v>444</v>
      </c>
      <c r="C7" s="1123" t="s">
        <v>511</v>
      </c>
      <c r="D7" s="1125"/>
      <c r="E7" s="1126"/>
      <c r="F7" s="1123" t="s">
        <v>693</v>
      </c>
      <c r="G7" s="1941" t="s">
        <v>628</v>
      </c>
      <c r="H7" s="1128" t="s">
        <v>629</v>
      </c>
      <c r="I7" s="1128" t="s">
        <v>630</v>
      </c>
      <c r="J7" s="1128" t="s">
        <v>631</v>
      </c>
      <c r="K7" s="1128" t="s">
        <v>632</v>
      </c>
      <c r="L7" s="1128" t="s">
        <v>633</v>
      </c>
      <c r="M7" s="1940" t="s">
        <v>634</v>
      </c>
      <c r="N7" s="1940"/>
      <c r="O7" s="1132" t="s">
        <v>441</v>
      </c>
      <c r="P7" s="1132"/>
      <c r="Q7" s="1132"/>
      <c r="R7" s="1132"/>
      <c r="S7" s="1133" t="s">
        <v>636</v>
      </c>
      <c r="T7" s="1134" t="s">
        <v>443</v>
      </c>
      <c r="U7" s="1107"/>
      <c r="V7" s="1135" t="s">
        <v>667</v>
      </c>
      <c r="W7" s="1135"/>
      <c r="X7" s="1135"/>
    </row>
    <row r="8" spans="1:24" ht="13.5" thickBot="1">
      <c r="A8" s="2368"/>
      <c r="B8" s="1123"/>
      <c r="C8" s="1123"/>
      <c r="D8" s="1137" t="s">
        <v>626</v>
      </c>
      <c r="E8" s="1138" t="s">
        <v>627</v>
      </c>
      <c r="F8" s="1123"/>
      <c r="G8" s="1941"/>
      <c r="H8" s="1128"/>
      <c r="I8" s="1128"/>
      <c r="J8" s="1128"/>
      <c r="K8" s="1128"/>
      <c r="L8" s="1128"/>
      <c r="M8" s="1145" t="s">
        <v>33</v>
      </c>
      <c r="N8" s="1141" t="s">
        <v>34</v>
      </c>
      <c r="O8" s="1142" t="s">
        <v>447</v>
      </c>
      <c r="P8" s="1143" t="s">
        <v>450</v>
      </c>
      <c r="Q8" s="1143" t="s">
        <v>453</v>
      </c>
      <c r="R8" s="1144" t="s">
        <v>456</v>
      </c>
      <c r="S8" s="1145" t="s">
        <v>457</v>
      </c>
      <c r="T8" s="1146" t="s">
        <v>458</v>
      </c>
      <c r="U8" s="1107"/>
      <c r="V8" s="1831" t="s">
        <v>638</v>
      </c>
      <c r="W8" s="1148" t="s">
        <v>639</v>
      </c>
      <c r="X8" s="1148" t="s">
        <v>640</v>
      </c>
    </row>
    <row r="9" spans="1:24">
      <c r="A9" s="2369" t="s">
        <v>459</v>
      </c>
      <c r="B9" s="1832"/>
      <c r="C9" s="1833"/>
      <c r="D9" s="1834">
        <v>19</v>
      </c>
      <c r="E9" s="1835">
        <v>19</v>
      </c>
      <c r="F9" s="2370">
        <v>19</v>
      </c>
      <c r="G9" s="1835">
        <v>19</v>
      </c>
      <c r="H9" s="1843">
        <v>19</v>
      </c>
      <c r="I9" s="1843">
        <v>19</v>
      </c>
      <c r="J9" s="1843">
        <v>19</v>
      </c>
      <c r="K9" s="1166">
        <v>19</v>
      </c>
      <c r="L9" s="1166">
        <v>22</v>
      </c>
      <c r="M9" s="2371"/>
      <c r="N9" s="1158"/>
      <c r="O9" s="1159">
        <v>21</v>
      </c>
      <c r="P9" s="1160">
        <f>V9</f>
        <v>21</v>
      </c>
      <c r="Q9" s="2372"/>
      <c r="R9" s="2372"/>
      <c r="S9" s="1162" t="s">
        <v>460</v>
      </c>
      <c r="T9" s="1163" t="s">
        <v>460</v>
      </c>
      <c r="U9" s="1164"/>
      <c r="V9" s="2373">
        <v>21</v>
      </c>
      <c r="W9" s="2374"/>
      <c r="X9" s="1166"/>
    </row>
    <row r="10" spans="1:24" ht="13.5" thickBot="1">
      <c r="A10" s="2375" t="s">
        <v>461</v>
      </c>
      <c r="B10" s="1844"/>
      <c r="C10" s="1845"/>
      <c r="D10" s="1846">
        <v>15</v>
      </c>
      <c r="E10" s="1847">
        <v>15</v>
      </c>
      <c r="F10" s="2376">
        <v>15</v>
      </c>
      <c r="G10" s="1847">
        <v>15</v>
      </c>
      <c r="H10" s="1881">
        <v>15</v>
      </c>
      <c r="I10" s="1881">
        <v>15</v>
      </c>
      <c r="J10" s="1881">
        <v>15</v>
      </c>
      <c r="K10" s="1181">
        <v>16.055</v>
      </c>
      <c r="L10" s="1181">
        <v>17.306000000000001</v>
      </c>
      <c r="M10" s="2377"/>
      <c r="N10" s="1175"/>
      <c r="O10" s="1176">
        <v>16.119</v>
      </c>
      <c r="P10" s="1177">
        <f t="shared" ref="P10:P21" si="0">V10</f>
        <v>16.82</v>
      </c>
      <c r="Q10" s="2378"/>
      <c r="R10" s="2378"/>
      <c r="S10" s="1172" t="s">
        <v>460</v>
      </c>
      <c r="T10" s="1179" t="s">
        <v>460</v>
      </c>
      <c r="U10" s="1164"/>
      <c r="V10" s="2379">
        <v>16.82</v>
      </c>
      <c r="W10" s="2380"/>
      <c r="X10" s="1181"/>
    </row>
    <row r="11" spans="1:24">
      <c r="A11" s="2381" t="s">
        <v>514</v>
      </c>
      <c r="B11" s="1183" t="s">
        <v>515</v>
      </c>
      <c r="C11" s="1853" t="s">
        <v>516</v>
      </c>
      <c r="D11" s="1854">
        <v>4746</v>
      </c>
      <c r="E11" s="1264">
        <v>4798</v>
      </c>
      <c r="F11" s="2382">
        <v>4874</v>
      </c>
      <c r="G11" s="1264">
        <v>4864</v>
      </c>
      <c r="H11" s="1187">
        <v>5349</v>
      </c>
      <c r="I11" s="1187">
        <v>5737</v>
      </c>
      <c r="J11" s="1188">
        <v>5498</v>
      </c>
      <c r="K11" s="1187">
        <v>5125</v>
      </c>
      <c r="L11" s="1187">
        <v>5860</v>
      </c>
      <c r="M11" s="2383" t="s">
        <v>460</v>
      </c>
      <c r="N11" s="1954" t="s">
        <v>460</v>
      </c>
      <c r="O11" s="1193">
        <v>5860</v>
      </c>
      <c r="P11" s="1160">
        <f t="shared" si="0"/>
        <v>5860</v>
      </c>
      <c r="Q11" s="2384"/>
      <c r="R11" s="1187"/>
      <c r="S11" s="1196" t="s">
        <v>460</v>
      </c>
      <c r="T11" s="1197" t="s">
        <v>460</v>
      </c>
      <c r="U11" s="1164"/>
      <c r="V11" s="1858">
        <v>5860</v>
      </c>
      <c r="W11" s="1249"/>
      <c r="X11" s="1187"/>
    </row>
    <row r="12" spans="1:24">
      <c r="A12" s="2385" t="s">
        <v>517</v>
      </c>
      <c r="B12" s="1200" t="s">
        <v>518</v>
      </c>
      <c r="C12" s="1853" t="s">
        <v>519</v>
      </c>
      <c r="D12" s="1854">
        <v>-4512</v>
      </c>
      <c r="E12" s="1264">
        <v>-4656</v>
      </c>
      <c r="F12" s="2382">
        <v>-4815</v>
      </c>
      <c r="G12" s="1264">
        <v>4806</v>
      </c>
      <c r="H12" s="1187">
        <v>5290</v>
      </c>
      <c r="I12" s="1187">
        <v>5602</v>
      </c>
      <c r="J12" s="1187">
        <v>5135</v>
      </c>
      <c r="K12" s="1187">
        <v>4687</v>
      </c>
      <c r="L12" s="1187">
        <v>5450</v>
      </c>
      <c r="M12" s="2386" t="s">
        <v>460</v>
      </c>
      <c r="N12" s="1956" t="s">
        <v>460</v>
      </c>
      <c r="O12" s="1203">
        <v>5450</v>
      </c>
      <c r="P12" s="1204">
        <f t="shared" si="0"/>
        <v>5450</v>
      </c>
      <c r="Q12" s="2387"/>
      <c r="R12" s="1187"/>
      <c r="S12" s="1196" t="s">
        <v>460</v>
      </c>
      <c r="T12" s="1197" t="s">
        <v>460</v>
      </c>
      <c r="U12" s="1164"/>
      <c r="V12" s="1863">
        <v>5450</v>
      </c>
      <c r="W12" s="1264"/>
      <c r="X12" s="1187"/>
    </row>
    <row r="13" spans="1:24">
      <c r="A13" s="2385" t="s">
        <v>467</v>
      </c>
      <c r="B13" s="1200" t="s">
        <v>641</v>
      </c>
      <c r="C13" s="1853" t="s">
        <v>521</v>
      </c>
      <c r="D13" s="1854">
        <v>24</v>
      </c>
      <c r="E13" s="1264">
        <v>24</v>
      </c>
      <c r="F13" s="2382">
        <v>28</v>
      </c>
      <c r="G13" s="1264">
        <v>31</v>
      </c>
      <c r="H13" s="1187">
        <v>32</v>
      </c>
      <c r="I13" s="1187">
        <v>33</v>
      </c>
      <c r="J13" s="1187">
        <v>31</v>
      </c>
      <c r="K13" s="1187">
        <v>23</v>
      </c>
      <c r="L13" s="1187">
        <v>28</v>
      </c>
      <c r="M13" s="2386" t="s">
        <v>460</v>
      </c>
      <c r="N13" s="1956" t="s">
        <v>460</v>
      </c>
      <c r="O13" s="1203">
        <v>25</v>
      </c>
      <c r="P13" s="1204">
        <f t="shared" si="0"/>
        <v>2</v>
      </c>
      <c r="Q13" s="2387"/>
      <c r="R13" s="1187"/>
      <c r="S13" s="1196" t="s">
        <v>460</v>
      </c>
      <c r="T13" s="1197" t="s">
        <v>460</v>
      </c>
      <c r="U13" s="1164"/>
      <c r="V13" s="1863">
        <v>2</v>
      </c>
      <c r="W13" s="1264"/>
      <c r="X13" s="1187"/>
    </row>
    <row r="14" spans="1:24">
      <c r="A14" s="2385" t="s">
        <v>468</v>
      </c>
      <c r="B14" s="1200" t="s">
        <v>642</v>
      </c>
      <c r="C14" s="1853" t="s">
        <v>460</v>
      </c>
      <c r="D14" s="1854">
        <v>50</v>
      </c>
      <c r="E14" s="1264">
        <v>305</v>
      </c>
      <c r="F14" s="2382">
        <v>337</v>
      </c>
      <c r="G14" s="1264">
        <v>364</v>
      </c>
      <c r="H14" s="1187">
        <v>543</v>
      </c>
      <c r="I14" s="1187">
        <v>66</v>
      </c>
      <c r="J14" s="1187">
        <v>366</v>
      </c>
      <c r="K14" s="1187">
        <v>416</v>
      </c>
      <c r="L14" s="1187">
        <v>456</v>
      </c>
      <c r="M14" s="2386" t="s">
        <v>460</v>
      </c>
      <c r="N14" s="1956" t="s">
        <v>460</v>
      </c>
      <c r="O14" s="1203">
        <v>5352</v>
      </c>
      <c r="P14" s="1204">
        <f t="shared" si="0"/>
        <v>2955</v>
      </c>
      <c r="Q14" s="2387"/>
      <c r="R14" s="1187"/>
      <c r="S14" s="1196" t="s">
        <v>460</v>
      </c>
      <c r="T14" s="1197" t="s">
        <v>460</v>
      </c>
      <c r="U14" s="1164"/>
      <c r="V14" s="1863">
        <v>2955</v>
      </c>
      <c r="W14" s="1264"/>
      <c r="X14" s="1187"/>
    </row>
    <row r="15" spans="1:24" ht="13.5" thickBot="1">
      <c r="A15" s="2369" t="s">
        <v>469</v>
      </c>
      <c r="B15" s="1207" t="s">
        <v>643</v>
      </c>
      <c r="C15" s="1864" t="s">
        <v>524</v>
      </c>
      <c r="D15" s="1865">
        <v>917</v>
      </c>
      <c r="E15" s="1303">
        <v>1150</v>
      </c>
      <c r="F15" s="2388">
        <v>970</v>
      </c>
      <c r="G15" s="1303">
        <v>1018</v>
      </c>
      <c r="H15" s="1211">
        <v>1234</v>
      </c>
      <c r="I15" s="1211">
        <v>1727</v>
      </c>
      <c r="J15" s="1211">
        <v>1276</v>
      </c>
      <c r="K15" s="1211">
        <v>1241</v>
      </c>
      <c r="L15" s="1211">
        <v>862</v>
      </c>
      <c r="M15" s="2389" t="s">
        <v>460</v>
      </c>
      <c r="N15" s="1958" t="s">
        <v>460</v>
      </c>
      <c r="O15" s="1216">
        <v>1728</v>
      </c>
      <c r="P15" s="1177">
        <f t="shared" si="0"/>
        <v>2333</v>
      </c>
      <c r="Q15" s="2387"/>
      <c r="R15" s="1187"/>
      <c r="S15" s="1162" t="s">
        <v>460</v>
      </c>
      <c r="T15" s="1163" t="s">
        <v>460</v>
      </c>
      <c r="U15" s="1164"/>
      <c r="V15" s="1868">
        <v>2333</v>
      </c>
      <c r="W15" s="1847"/>
      <c r="X15" s="1211"/>
    </row>
    <row r="16" spans="1:24" ht="13.5" thickBot="1">
      <c r="A16" s="2390" t="s">
        <v>525</v>
      </c>
      <c r="B16" s="2391"/>
      <c r="C16" s="2392"/>
      <c r="D16" s="2393">
        <v>1254</v>
      </c>
      <c r="E16" s="1234">
        <v>1655</v>
      </c>
      <c r="F16" s="1870">
        <v>1438</v>
      </c>
      <c r="G16" s="1234">
        <v>1471</v>
      </c>
      <c r="H16" s="2393">
        <f>H11-H12+H13+H14+H15</f>
        <v>1868</v>
      </c>
      <c r="I16" s="1234">
        <f>I11-I12+I13+I14+I15</f>
        <v>1961</v>
      </c>
      <c r="J16" s="1234">
        <f>J11-J12+J13+J14+J15</f>
        <v>2036</v>
      </c>
      <c r="K16" s="1234">
        <f>K11-K12+K13+K14+K15</f>
        <v>2118</v>
      </c>
      <c r="L16" s="1234">
        <f>L11-L12+L13+L14+L15</f>
        <v>1756</v>
      </c>
      <c r="M16" s="1959" t="s">
        <v>460</v>
      </c>
      <c r="N16" s="1961" t="s">
        <v>460</v>
      </c>
      <c r="O16" s="1872">
        <f>O11-O12+O13+O14+O15</f>
        <v>7515</v>
      </c>
      <c r="P16" s="1873">
        <f>P11-P12+P13+P14+P15</f>
        <v>5700</v>
      </c>
      <c r="Q16" s="1874"/>
      <c r="R16" s="2394"/>
      <c r="S16" s="1225" t="s">
        <v>460</v>
      </c>
      <c r="T16" s="1232" t="s">
        <v>460</v>
      </c>
      <c r="U16" s="1164"/>
      <c r="V16" s="1233">
        <f>V11-V12+V13+V14+V15</f>
        <v>5700</v>
      </c>
      <c r="W16" s="1234">
        <f>W11-W12+W13+W14+W15</f>
        <v>0</v>
      </c>
      <c r="X16" s="1234">
        <f>X11-X12+X13+X14+X15</f>
        <v>0</v>
      </c>
    </row>
    <row r="17" spans="1:25">
      <c r="A17" s="2369" t="s">
        <v>526</v>
      </c>
      <c r="B17" s="1183" t="s">
        <v>527</v>
      </c>
      <c r="C17" s="1864">
        <v>401</v>
      </c>
      <c r="D17" s="1865">
        <v>242</v>
      </c>
      <c r="E17" s="1303">
        <v>152</v>
      </c>
      <c r="F17" s="2388">
        <v>68</v>
      </c>
      <c r="G17" s="1303">
        <v>68</v>
      </c>
      <c r="H17" s="1211">
        <v>68</v>
      </c>
      <c r="I17" s="1211">
        <v>144</v>
      </c>
      <c r="J17" s="1211">
        <v>371</v>
      </c>
      <c r="K17" s="1211">
        <v>447</v>
      </c>
      <c r="L17" s="1211">
        <v>419</v>
      </c>
      <c r="M17" s="2383" t="s">
        <v>460</v>
      </c>
      <c r="N17" s="1954" t="s">
        <v>460</v>
      </c>
      <c r="O17" s="1216">
        <v>419</v>
      </c>
      <c r="P17" s="1160">
        <f t="shared" si="0"/>
        <v>419</v>
      </c>
      <c r="Q17" s="2395"/>
      <c r="R17" s="1836"/>
      <c r="S17" s="1162" t="s">
        <v>460</v>
      </c>
      <c r="T17" s="1163" t="s">
        <v>460</v>
      </c>
      <c r="U17" s="1164"/>
      <c r="V17" s="1876">
        <v>419</v>
      </c>
      <c r="W17" s="1323"/>
      <c r="X17" s="1211"/>
      <c r="Y17" s="147"/>
    </row>
    <row r="18" spans="1:25">
      <c r="A18" s="2385" t="s">
        <v>528</v>
      </c>
      <c r="B18" s="1200" t="s">
        <v>529</v>
      </c>
      <c r="C18" s="1853" t="s">
        <v>530</v>
      </c>
      <c r="D18" s="1854">
        <v>497</v>
      </c>
      <c r="E18" s="1264">
        <v>475</v>
      </c>
      <c r="F18" s="2382">
        <v>253</v>
      </c>
      <c r="G18" s="1264">
        <v>420</v>
      </c>
      <c r="H18" s="1187">
        <v>515</v>
      </c>
      <c r="I18" s="1187">
        <v>760</v>
      </c>
      <c r="J18" s="1187">
        <v>399</v>
      </c>
      <c r="K18" s="1187">
        <v>720</v>
      </c>
      <c r="L18" s="1187">
        <v>532</v>
      </c>
      <c r="M18" s="2386" t="s">
        <v>460</v>
      </c>
      <c r="N18" s="1956" t="s">
        <v>460</v>
      </c>
      <c r="O18" s="1203">
        <v>542</v>
      </c>
      <c r="P18" s="1204">
        <f t="shared" si="0"/>
        <v>547</v>
      </c>
      <c r="Q18" s="2395"/>
      <c r="R18" s="1213"/>
      <c r="S18" s="1196" t="s">
        <v>460</v>
      </c>
      <c r="T18" s="1197" t="s">
        <v>460</v>
      </c>
      <c r="U18" s="1164"/>
      <c r="V18" s="1863">
        <v>547</v>
      </c>
      <c r="W18" s="1264"/>
      <c r="X18" s="1187"/>
      <c r="Y18" s="147"/>
    </row>
    <row r="19" spans="1:25">
      <c r="A19" s="2385" t="s">
        <v>473</v>
      </c>
      <c r="B19" s="1200" t="s">
        <v>644</v>
      </c>
      <c r="C19" s="1853" t="s">
        <v>460</v>
      </c>
      <c r="D19" s="1854">
        <v>0</v>
      </c>
      <c r="E19" s="1264">
        <v>0</v>
      </c>
      <c r="F19" s="2382">
        <v>0</v>
      </c>
      <c r="G19" s="1264">
        <v>0</v>
      </c>
      <c r="H19" s="1187">
        <v>0</v>
      </c>
      <c r="I19" s="1187">
        <v>0</v>
      </c>
      <c r="J19" s="1187">
        <v>0</v>
      </c>
      <c r="K19" s="1187">
        <v>0</v>
      </c>
      <c r="L19" s="1187">
        <v>0</v>
      </c>
      <c r="M19" s="2386" t="s">
        <v>460</v>
      </c>
      <c r="N19" s="1956" t="s">
        <v>460</v>
      </c>
      <c r="O19" s="1203">
        <v>0</v>
      </c>
      <c r="P19" s="1204">
        <f t="shared" si="0"/>
        <v>0</v>
      </c>
      <c r="Q19" s="2395"/>
      <c r="R19" s="1213"/>
      <c r="S19" s="1196" t="s">
        <v>460</v>
      </c>
      <c r="T19" s="1197" t="s">
        <v>460</v>
      </c>
      <c r="U19" s="1164"/>
      <c r="V19" s="1863">
        <v>0</v>
      </c>
      <c r="W19" s="1264"/>
      <c r="X19" s="1187"/>
      <c r="Y19" s="147"/>
    </row>
    <row r="20" spans="1:25">
      <c r="A20" s="2385" t="s">
        <v>474</v>
      </c>
      <c r="B20" s="1200" t="s">
        <v>531</v>
      </c>
      <c r="C20" s="1853" t="s">
        <v>460</v>
      </c>
      <c r="D20" s="1854">
        <v>475</v>
      </c>
      <c r="E20" s="1264">
        <v>479</v>
      </c>
      <c r="F20" s="2382">
        <v>705</v>
      </c>
      <c r="G20" s="1264">
        <v>926</v>
      </c>
      <c r="H20" s="1187">
        <v>1191</v>
      </c>
      <c r="I20" s="1187">
        <v>886</v>
      </c>
      <c r="J20" s="1187">
        <v>976</v>
      </c>
      <c r="K20" s="1187">
        <v>945</v>
      </c>
      <c r="L20" s="1187">
        <v>781</v>
      </c>
      <c r="M20" s="2386" t="s">
        <v>460</v>
      </c>
      <c r="N20" s="1956" t="s">
        <v>460</v>
      </c>
      <c r="O20" s="1203">
        <v>6332</v>
      </c>
      <c r="P20" s="1204">
        <f t="shared" si="0"/>
        <v>4631</v>
      </c>
      <c r="Q20" s="2395"/>
      <c r="R20" s="1213"/>
      <c r="S20" s="1196" t="s">
        <v>460</v>
      </c>
      <c r="T20" s="1197" t="s">
        <v>460</v>
      </c>
      <c r="U20" s="1164"/>
      <c r="V20" s="1863">
        <v>4631</v>
      </c>
      <c r="W20" s="1264"/>
      <c r="X20" s="1187"/>
      <c r="Y20" s="147"/>
    </row>
    <row r="21" spans="1:25" ht="13.5" thickBot="1">
      <c r="A21" s="2375" t="s">
        <v>533</v>
      </c>
      <c r="B21" s="1236"/>
      <c r="C21" s="1878" t="s">
        <v>460</v>
      </c>
      <c r="D21" s="1854">
        <v>0</v>
      </c>
      <c r="E21" s="1264">
        <v>0</v>
      </c>
      <c r="F21" s="2382">
        <v>0</v>
      </c>
      <c r="G21" s="1847">
        <v>0</v>
      </c>
      <c r="H21" s="1238">
        <v>0</v>
      </c>
      <c r="I21" s="1238">
        <v>0</v>
      </c>
      <c r="J21" s="1238">
        <v>0</v>
      </c>
      <c r="K21" s="1238">
        <v>0</v>
      </c>
      <c r="L21" s="1238">
        <v>0</v>
      </c>
      <c r="M21" s="2377" t="s">
        <v>460</v>
      </c>
      <c r="N21" s="1175" t="s">
        <v>460</v>
      </c>
      <c r="O21" s="1242">
        <v>0</v>
      </c>
      <c r="P21" s="1177">
        <f t="shared" si="0"/>
        <v>0</v>
      </c>
      <c r="Q21" s="2396"/>
      <c r="R21" s="2397"/>
      <c r="S21" s="1214" t="s">
        <v>460</v>
      </c>
      <c r="T21" s="1243" t="s">
        <v>460</v>
      </c>
      <c r="U21" s="1164"/>
      <c r="V21" s="1885">
        <v>0</v>
      </c>
      <c r="W21" s="2398"/>
      <c r="X21" s="1238"/>
      <c r="Y21" s="147"/>
    </row>
    <row r="22" spans="1:25" ht="15">
      <c r="A22" s="2399" t="s">
        <v>476</v>
      </c>
      <c r="B22" s="1183" t="s">
        <v>535</v>
      </c>
      <c r="C22" s="2400" t="s">
        <v>460</v>
      </c>
      <c r="D22" s="1887">
        <v>5931</v>
      </c>
      <c r="E22" s="1249">
        <v>6054</v>
      </c>
      <c r="F22" s="2401">
        <v>6752</v>
      </c>
      <c r="G22" s="1323">
        <v>6825</v>
      </c>
      <c r="H22" s="1251">
        <v>8064</v>
      </c>
      <c r="I22" s="1251">
        <v>7481</v>
      </c>
      <c r="J22" s="1292">
        <v>7193</v>
      </c>
      <c r="K22" s="1292">
        <v>12775</v>
      </c>
      <c r="L22" s="1251">
        <v>7808</v>
      </c>
      <c r="M22" s="2402">
        <f>M35</f>
        <v>7470</v>
      </c>
      <c r="N22" s="1295">
        <f>N35</f>
        <v>7470</v>
      </c>
      <c r="O22" s="1257">
        <v>1786</v>
      </c>
      <c r="P22" s="1258">
        <f>V22-O22</f>
        <v>1867</v>
      </c>
      <c r="Q22" s="1259"/>
      <c r="R22" s="2108"/>
      <c r="S22" s="1260">
        <f>SUM(O22:R22)</f>
        <v>3653</v>
      </c>
      <c r="T22" s="1333">
        <f>(S22/N22)*100</f>
        <v>48.90227576974565</v>
      </c>
      <c r="U22" s="1164"/>
      <c r="V22" s="1858">
        <v>3653</v>
      </c>
      <c r="W22" s="1249"/>
      <c r="X22" s="1251"/>
      <c r="Y22" s="2403"/>
    </row>
    <row r="23" spans="1:25" ht="15">
      <c r="A23" s="2385" t="s">
        <v>477</v>
      </c>
      <c r="B23" s="1200" t="s">
        <v>536</v>
      </c>
      <c r="C23" s="1853" t="s">
        <v>460</v>
      </c>
      <c r="D23" s="1854">
        <v>0</v>
      </c>
      <c r="E23" s="1264">
        <v>0</v>
      </c>
      <c r="F23" s="2382">
        <v>0</v>
      </c>
      <c r="G23" s="1264">
        <v>0</v>
      </c>
      <c r="H23" s="1266">
        <v>0</v>
      </c>
      <c r="I23" s="1266">
        <v>0</v>
      </c>
      <c r="J23" s="1266">
        <v>0</v>
      </c>
      <c r="K23" s="1266">
        <v>0</v>
      </c>
      <c r="L23" s="1266">
        <v>0</v>
      </c>
      <c r="M23" s="1329"/>
      <c r="N23" s="1271"/>
      <c r="O23" s="1272"/>
      <c r="P23" s="1273">
        <f t="shared" ref="P23:P40" si="1">V23-O23</f>
        <v>0</v>
      </c>
      <c r="Q23" s="1274"/>
      <c r="R23" s="2116"/>
      <c r="S23" s="1275">
        <f t="shared" ref="S23:S45" si="2">SUM(O23:R23)</f>
        <v>0</v>
      </c>
      <c r="T23" s="1893" t="e">
        <f t="shared" ref="T23:T45" si="3">(S23/N23)*100</f>
        <v>#DIV/0!</v>
      </c>
      <c r="U23" s="1164"/>
      <c r="V23" s="1863">
        <v>0</v>
      </c>
      <c r="W23" s="1264"/>
      <c r="X23" s="1266"/>
      <c r="Y23" s="147"/>
    </row>
    <row r="24" spans="1:25" ht="15.75" thickBot="1">
      <c r="A24" s="2375" t="s">
        <v>478</v>
      </c>
      <c r="B24" s="1236" t="s">
        <v>536</v>
      </c>
      <c r="C24" s="1878">
        <v>672</v>
      </c>
      <c r="D24" s="1895">
        <v>1249</v>
      </c>
      <c r="E24" s="1279">
        <v>1196</v>
      </c>
      <c r="F24" s="2404">
        <v>1300</v>
      </c>
      <c r="G24" s="1847">
        <v>1350</v>
      </c>
      <c r="H24" s="1281">
        <v>1700</v>
      </c>
      <c r="I24" s="1281">
        <v>1800</v>
      </c>
      <c r="J24" s="1281">
        <v>1902</v>
      </c>
      <c r="K24" s="1281">
        <v>2797</v>
      </c>
      <c r="L24" s="1281">
        <v>1500</v>
      </c>
      <c r="M24" s="2405">
        <f>SUM(M25:M29)</f>
        <v>1500</v>
      </c>
      <c r="N24" s="2406">
        <f>SUM(N25:N29)</f>
        <v>1500</v>
      </c>
      <c r="O24" s="1287">
        <v>375</v>
      </c>
      <c r="P24" s="1288">
        <f t="shared" si="1"/>
        <v>375</v>
      </c>
      <c r="Q24" s="1290"/>
      <c r="R24" s="2125"/>
      <c r="S24" s="1291">
        <f t="shared" si="2"/>
        <v>750</v>
      </c>
      <c r="T24" s="1898">
        <f t="shared" si="3"/>
        <v>50</v>
      </c>
      <c r="U24" s="1164"/>
      <c r="V24" s="1868">
        <v>750</v>
      </c>
      <c r="W24" s="1847"/>
      <c r="X24" s="1281"/>
      <c r="Y24" s="147"/>
    </row>
    <row r="25" spans="1:25" ht="15">
      <c r="A25" s="2381" t="s">
        <v>479</v>
      </c>
      <c r="B25" s="1899" t="s">
        <v>645</v>
      </c>
      <c r="C25" s="2400">
        <v>501</v>
      </c>
      <c r="D25" s="1854">
        <v>970</v>
      </c>
      <c r="E25" s="1264">
        <v>842</v>
      </c>
      <c r="F25" s="1264">
        <v>873</v>
      </c>
      <c r="G25" s="1323">
        <v>999</v>
      </c>
      <c r="H25" s="1292">
        <v>1489</v>
      </c>
      <c r="I25" s="1292">
        <v>1339</v>
      </c>
      <c r="J25" s="1292">
        <v>1003</v>
      </c>
      <c r="K25" s="1292">
        <v>1116</v>
      </c>
      <c r="L25" s="1292">
        <v>1019</v>
      </c>
      <c r="M25" s="2402">
        <v>250</v>
      </c>
      <c r="N25" s="1325">
        <v>250</v>
      </c>
      <c r="O25" s="1296">
        <v>170</v>
      </c>
      <c r="P25" s="1258">
        <f t="shared" si="1"/>
        <v>334</v>
      </c>
      <c r="Q25" s="1259"/>
      <c r="R25" s="2108"/>
      <c r="S25" s="1260">
        <f t="shared" si="2"/>
        <v>504</v>
      </c>
      <c r="T25" s="1333">
        <f t="shared" si="3"/>
        <v>201.6</v>
      </c>
      <c r="U25" s="1164"/>
      <c r="V25" s="1876">
        <v>504</v>
      </c>
      <c r="W25" s="1323"/>
      <c r="X25" s="1292"/>
      <c r="Y25" s="2407"/>
    </row>
    <row r="26" spans="1:25" ht="15">
      <c r="A26" s="2385" t="s">
        <v>480</v>
      </c>
      <c r="B26" s="1903" t="s">
        <v>646</v>
      </c>
      <c r="C26" s="1853">
        <v>502</v>
      </c>
      <c r="D26" s="1854">
        <v>441</v>
      </c>
      <c r="E26" s="1264">
        <v>449</v>
      </c>
      <c r="F26" s="1264">
        <v>410</v>
      </c>
      <c r="G26" s="1264">
        <v>379</v>
      </c>
      <c r="H26" s="1266">
        <v>555</v>
      </c>
      <c r="I26" s="1266">
        <v>498</v>
      </c>
      <c r="J26" s="1266">
        <v>491</v>
      </c>
      <c r="K26" s="1266">
        <v>455</v>
      </c>
      <c r="L26" s="1266">
        <v>231</v>
      </c>
      <c r="M26" s="1329">
        <v>480</v>
      </c>
      <c r="N26" s="1271">
        <v>480</v>
      </c>
      <c r="O26" s="1272">
        <v>164</v>
      </c>
      <c r="P26" s="1273">
        <f t="shared" si="1"/>
        <v>42</v>
      </c>
      <c r="Q26" s="1274"/>
      <c r="R26" s="2116"/>
      <c r="S26" s="1275">
        <f t="shared" si="2"/>
        <v>206</v>
      </c>
      <c r="T26" s="1893">
        <f t="shared" si="3"/>
        <v>42.916666666666664</v>
      </c>
      <c r="U26" s="1164"/>
      <c r="V26" s="1863">
        <v>206</v>
      </c>
      <c r="W26" s="1264"/>
      <c r="X26" s="1266"/>
      <c r="Y26" s="2407"/>
    </row>
    <row r="27" spans="1:25" ht="15">
      <c r="A27" s="2385" t="s">
        <v>481</v>
      </c>
      <c r="B27" s="1903" t="s">
        <v>647</v>
      </c>
      <c r="C27" s="1853">
        <v>504</v>
      </c>
      <c r="D27" s="1854">
        <v>0</v>
      </c>
      <c r="E27" s="1264">
        <v>0</v>
      </c>
      <c r="F27" s="1264">
        <v>0</v>
      </c>
      <c r="G27" s="1264">
        <v>0</v>
      </c>
      <c r="H27" s="1266">
        <v>0</v>
      </c>
      <c r="I27" s="1266">
        <v>0</v>
      </c>
      <c r="J27" s="1266">
        <v>0</v>
      </c>
      <c r="K27" s="1266">
        <v>0</v>
      </c>
      <c r="L27" s="1266">
        <v>0</v>
      </c>
      <c r="M27" s="1329"/>
      <c r="N27" s="1271"/>
      <c r="O27" s="1272"/>
      <c r="P27" s="1273">
        <f t="shared" si="1"/>
        <v>0</v>
      </c>
      <c r="Q27" s="1274"/>
      <c r="R27" s="2116"/>
      <c r="S27" s="1275">
        <f t="shared" si="2"/>
        <v>0</v>
      </c>
      <c r="T27" s="1893" t="e">
        <f t="shared" si="3"/>
        <v>#DIV/0!</v>
      </c>
      <c r="U27" s="1164"/>
      <c r="V27" s="1863">
        <v>0</v>
      </c>
      <c r="W27" s="1264"/>
      <c r="X27" s="1266"/>
      <c r="Y27" s="2407"/>
    </row>
    <row r="28" spans="1:25" ht="15">
      <c r="A28" s="2385" t="s">
        <v>483</v>
      </c>
      <c r="B28" s="1903" t="s">
        <v>648</v>
      </c>
      <c r="C28" s="1853">
        <v>511</v>
      </c>
      <c r="D28" s="1854">
        <v>250</v>
      </c>
      <c r="E28" s="1264">
        <v>317</v>
      </c>
      <c r="F28" s="1264">
        <v>662</v>
      </c>
      <c r="G28" s="1264">
        <v>299</v>
      </c>
      <c r="H28" s="1266">
        <v>591</v>
      </c>
      <c r="I28" s="1266">
        <v>386</v>
      </c>
      <c r="J28" s="1266">
        <v>699</v>
      </c>
      <c r="K28" s="1266">
        <v>484</v>
      </c>
      <c r="L28" s="1266">
        <v>497</v>
      </c>
      <c r="M28" s="1329">
        <v>470</v>
      </c>
      <c r="N28" s="1271">
        <v>470</v>
      </c>
      <c r="O28" s="1272">
        <v>26</v>
      </c>
      <c r="P28" s="1273">
        <f t="shared" si="1"/>
        <v>42</v>
      </c>
      <c r="Q28" s="1274"/>
      <c r="R28" s="2116"/>
      <c r="S28" s="1275">
        <f t="shared" si="2"/>
        <v>68</v>
      </c>
      <c r="T28" s="1893">
        <f t="shared" si="3"/>
        <v>14.468085106382977</v>
      </c>
      <c r="U28" s="1164"/>
      <c r="V28" s="1863">
        <v>68</v>
      </c>
      <c r="W28" s="1264"/>
      <c r="X28" s="1266"/>
      <c r="Y28" s="2407"/>
    </row>
    <row r="29" spans="1:25" ht="15">
      <c r="A29" s="2385" t="s">
        <v>484</v>
      </c>
      <c r="B29" s="1903" t="s">
        <v>649</v>
      </c>
      <c r="C29" s="1853">
        <v>518</v>
      </c>
      <c r="D29" s="1854">
        <v>476</v>
      </c>
      <c r="E29" s="1264">
        <v>395</v>
      </c>
      <c r="F29" s="1264">
        <v>342</v>
      </c>
      <c r="G29" s="1264">
        <v>472</v>
      </c>
      <c r="H29" s="1266">
        <v>421</v>
      </c>
      <c r="I29" s="1266">
        <v>335</v>
      </c>
      <c r="J29" s="1266">
        <v>254</v>
      </c>
      <c r="K29" s="1266">
        <v>376</v>
      </c>
      <c r="L29" s="1266">
        <v>476</v>
      </c>
      <c r="M29" s="1329">
        <v>300</v>
      </c>
      <c r="N29" s="1271">
        <v>300</v>
      </c>
      <c r="O29" s="1272">
        <v>47</v>
      </c>
      <c r="P29" s="1273">
        <f t="shared" si="1"/>
        <v>59</v>
      </c>
      <c r="Q29" s="1274"/>
      <c r="R29" s="2116"/>
      <c r="S29" s="1275">
        <f t="shared" si="2"/>
        <v>106</v>
      </c>
      <c r="T29" s="1893">
        <f t="shared" si="3"/>
        <v>35.333333333333336</v>
      </c>
      <c r="U29" s="1164"/>
      <c r="V29" s="1863">
        <v>106</v>
      </c>
      <c r="W29" s="1264"/>
      <c r="X29" s="1266"/>
      <c r="Y29" s="2407"/>
    </row>
    <row r="30" spans="1:25" ht="15">
      <c r="A30" s="2385" t="s">
        <v>485</v>
      </c>
      <c r="B30" s="1903" t="s">
        <v>651</v>
      </c>
      <c r="C30" s="1853">
        <v>521</v>
      </c>
      <c r="D30" s="1854">
        <v>3261</v>
      </c>
      <c r="E30" s="1264">
        <v>3450</v>
      </c>
      <c r="F30" s="1264">
        <v>3902</v>
      </c>
      <c r="G30" s="1264">
        <v>3956</v>
      </c>
      <c r="H30" s="1266">
        <v>4219</v>
      </c>
      <c r="I30" s="1266">
        <v>4044</v>
      </c>
      <c r="J30" s="1266">
        <v>4072</v>
      </c>
      <c r="K30" s="1266">
        <v>4294</v>
      </c>
      <c r="L30" s="1266">
        <v>4459</v>
      </c>
      <c r="M30" s="1329">
        <v>4263</v>
      </c>
      <c r="N30" s="1271">
        <v>4263</v>
      </c>
      <c r="O30" s="1272">
        <v>1040</v>
      </c>
      <c r="P30" s="1273">
        <f t="shared" si="1"/>
        <v>1140</v>
      </c>
      <c r="Q30" s="1274"/>
      <c r="R30" s="2116"/>
      <c r="S30" s="1275">
        <f t="shared" si="2"/>
        <v>2180</v>
      </c>
      <c r="T30" s="1893">
        <f t="shared" si="3"/>
        <v>51.137696457893497</v>
      </c>
      <c r="U30" s="1164"/>
      <c r="V30" s="1863">
        <v>2180</v>
      </c>
      <c r="W30" s="1264"/>
      <c r="X30" s="1266"/>
      <c r="Y30" s="2407"/>
    </row>
    <row r="31" spans="1:25" ht="15">
      <c r="A31" s="2385" t="s">
        <v>543</v>
      </c>
      <c r="B31" s="1903" t="s">
        <v>652</v>
      </c>
      <c r="C31" s="1853" t="s">
        <v>545</v>
      </c>
      <c r="D31" s="1854">
        <v>1234</v>
      </c>
      <c r="E31" s="1264">
        <v>1343</v>
      </c>
      <c r="F31" s="1264">
        <v>1341</v>
      </c>
      <c r="G31" s="1264">
        <v>1425</v>
      </c>
      <c r="H31" s="1266">
        <v>1489</v>
      </c>
      <c r="I31" s="1266">
        <v>1426</v>
      </c>
      <c r="J31" s="1266">
        <v>1369</v>
      </c>
      <c r="K31" s="1266">
        <v>1480</v>
      </c>
      <c r="L31" s="1266">
        <v>1570</v>
      </c>
      <c r="M31" s="1329">
        <v>1508</v>
      </c>
      <c r="N31" s="1271">
        <v>1508</v>
      </c>
      <c r="O31" s="1272">
        <v>361</v>
      </c>
      <c r="P31" s="1273">
        <f t="shared" si="1"/>
        <v>406</v>
      </c>
      <c r="Q31" s="1274"/>
      <c r="R31" s="2116"/>
      <c r="S31" s="1275">
        <f t="shared" si="2"/>
        <v>767</v>
      </c>
      <c r="T31" s="1893">
        <f t="shared" si="3"/>
        <v>50.862068965517238</v>
      </c>
      <c r="U31" s="1164"/>
      <c r="V31" s="1863">
        <v>767</v>
      </c>
      <c r="W31" s="1264"/>
      <c r="X31" s="1266"/>
      <c r="Y31" s="2407"/>
    </row>
    <row r="32" spans="1:25" ht="15">
      <c r="A32" s="2385" t="s">
        <v>488</v>
      </c>
      <c r="B32" s="1903" t="s">
        <v>653</v>
      </c>
      <c r="C32" s="1853">
        <v>557</v>
      </c>
      <c r="D32" s="1854">
        <v>0</v>
      </c>
      <c r="E32" s="1264">
        <v>0</v>
      </c>
      <c r="F32" s="1264">
        <v>0</v>
      </c>
      <c r="G32" s="1264">
        <v>0</v>
      </c>
      <c r="H32" s="1266">
        <v>0</v>
      </c>
      <c r="I32" s="1266">
        <v>0</v>
      </c>
      <c r="J32" s="1266">
        <v>0</v>
      </c>
      <c r="K32" s="1266">
        <v>0</v>
      </c>
      <c r="L32" s="1266">
        <v>0</v>
      </c>
      <c r="M32" s="1329"/>
      <c r="N32" s="1271"/>
      <c r="O32" s="1272">
        <v>0</v>
      </c>
      <c r="P32" s="1273">
        <f t="shared" si="1"/>
        <v>0</v>
      </c>
      <c r="Q32" s="1274"/>
      <c r="R32" s="2116"/>
      <c r="S32" s="1275">
        <f t="shared" si="2"/>
        <v>0</v>
      </c>
      <c r="T32" s="1893" t="e">
        <f t="shared" si="3"/>
        <v>#DIV/0!</v>
      </c>
      <c r="U32" s="1164"/>
      <c r="V32" s="1863">
        <v>0</v>
      </c>
      <c r="W32" s="1264"/>
      <c r="X32" s="1266"/>
      <c r="Y32" s="2407"/>
    </row>
    <row r="33" spans="1:25" ht="15">
      <c r="A33" s="2385" t="s">
        <v>489</v>
      </c>
      <c r="B33" s="1903" t="s">
        <v>654</v>
      </c>
      <c r="C33" s="1853">
        <v>551</v>
      </c>
      <c r="D33" s="1854">
        <v>91</v>
      </c>
      <c r="E33" s="1264">
        <v>91</v>
      </c>
      <c r="F33" s="1264">
        <v>84</v>
      </c>
      <c r="G33" s="1264">
        <v>0</v>
      </c>
      <c r="H33" s="1266">
        <v>0</v>
      </c>
      <c r="I33" s="1266">
        <v>0</v>
      </c>
      <c r="J33" s="1266">
        <v>0</v>
      </c>
      <c r="K33" s="1266">
        <v>8</v>
      </c>
      <c r="L33" s="1266">
        <v>28</v>
      </c>
      <c r="M33" s="1329"/>
      <c r="N33" s="1271"/>
      <c r="O33" s="1272">
        <v>0</v>
      </c>
      <c r="P33" s="1273">
        <f t="shared" si="1"/>
        <v>0</v>
      </c>
      <c r="Q33" s="1274"/>
      <c r="R33" s="2116"/>
      <c r="S33" s="1275">
        <f t="shared" si="2"/>
        <v>0</v>
      </c>
      <c r="T33" s="1893" t="e">
        <f t="shared" si="3"/>
        <v>#DIV/0!</v>
      </c>
      <c r="U33" s="1164"/>
      <c r="V33" s="1863">
        <v>0</v>
      </c>
      <c r="W33" s="1264"/>
      <c r="X33" s="1266"/>
      <c r="Y33" s="2407"/>
    </row>
    <row r="34" spans="1:25" ht="15.75" thickBot="1">
      <c r="A34" s="2369" t="s">
        <v>548</v>
      </c>
      <c r="B34" s="1908" t="s">
        <v>655</v>
      </c>
      <c r="C34" s="2408" t="s">
        <v>549</v>
      </c>
      <c r="D34" s="1865">
        <v>31</v>
      </c>
      <c r="E34" s="1303">
        <v>15</v>
      </c>
      <c r="F34" s="1303">
        <v>26</v>
      </c>
      <c r="G34" s="2398">
        <v>26</v>
      </c>
      <c r="H34" s="1304">
        <v>36</v>
      </c>
      <c r="I34" s="1304">
        <v>17</v>
      </c>
      <c r="J34" s="1304">
        <v>14</v>
      </c>
      <c r="K34" s="1304">
        <v>37</v>
      </c>
      <c r="L34" s="1304">
        <v>289</v>
      </c>
      <c r="M34" s="2409">
        <v>199</v>
      </c>
      <c r="N34" s="1330">
        <v>199</v>
      </c>
      <c r="O34" s="1309">
        <v>0</v>
      </c>
      <c r="P34" s="1288">
        <f t="shared" si="1"/>
        <v>124</v>
      </c>
      <c r="Q34" s="1289"/>
      <c r="R34" s="2125"/>
      <c r="S34" s="1291">
        <f t="shared" si="2"/>
        <v>124</v>
      </c>
      <c r="T34" s="1898">
        <f t="shared" si="3"/>
        <v>62.311557788944725</v>
      </c>
      <c r="U34" s="1164"/>
      <c r="V34" s="1885">
        <v>124</v>
      </c>
      <c r="W34" s="2398"/>
      <c r="X34" s="1304"/>
      <c r="Y34" s="2407"/>
    </row>
    <row r="35" spans="1:25" ht="15.75" thickBot="1">
      <c r="A35" s="2390" t="s">
        <v>550</v>
      </c>
      <c r="B35" s="2410" t="s">
        <v>551</v>
      </c>
      <c r="C35" s="2392"/>
      <c r="D35" s="2393">
        <f t="shared" ref="D35:P35" si="4">SUM(D25:D34)</f>
        <v>6754</v>
      </c>
      <c r="E35" s="1870">
        <f t="shared" si="4"/>
        <v>6902</v>
      </c>
      <c r="F35" s="1870">
        <f t="shared" si="4"/>
        <v>7640</v>
      </c>
      <c r="G35" s="1234">
        <f t="shared" si="4"/>
        <v>7556</v>
      </c>
      <c r="H35" s="1224">
        <f>SUM(H25:H34)</f>
        <v>8800</v>
      </c>
      <c r="I35" s="1224">
        <f>SUM(I25:I34)</f>
        <v>8045</v>
      </c>
      <c r="J35" s="1224">
        <f>SUM(J25:J34)</f>
        <v>7902</v>
      </c>
      <c r="K35" s="1224">
        <v>8250</v>
      </c>
      <c r="L35" s="1224">
        <f>SUM(L25:L34)</f>
        <v>8569</v>
      </c>
      <c r="M35" s="2411">
        <f t="shared" si="4"/>
        <v>7470</v>
      </c>
      <c r="N35" s="1318">
        <f t="shared" si="4"/>
        <v>7470</v>
      </c>
      <c r="O35" s="1914">
        <f t="shared" si="4"/>
        <v>1808</v>
      </c>
      <c r="P35" s="1915">
        <f t="shared" si="4"/>
        <v>2147</v>
      </c>
      <c r="Q35" s="1968"/>
      <c r="R35" s="1916"/>
      <c r="S35" s="1223">
        <f t="shared" si="2"/>
        <v>3955</v>
      </c>
      <c r="T35" s="1917">
        <f t="shared" si="3"/>
        <v>52.945113788487284</v>
      </c>
      <c r="U35" s="1164"/>
      <c r="V35" s="1320">
        <f>SUM(V25:V34)</f>
        <v>3955</v>
      </c>
      <c r="W35" s="1224">
        <f>SUM(W25:W34)</f>
        <v>0</v>
      </c>
      <c r="X35" s="1224">
        <f>SUM(X25:X34)</f>
        <v>0</v>
      </c>
      <c r="Y35" s="438"/>
    </row>
    <row r="36" spans="1:25" ht="15">
      <c r="A36" s="2381" t="s">
        <v>492</v>
      </c>
      <c r="B36" s="1899" t="s">
        <v>657</v>
      </c>
      <c r="C36" s="2400">
        <v>601</v>
      </c>
      <c r="D36" s="1918">
        <v>0</v>
      </c>
      <c r="E36" s="1323">
        <v>0</v>
      </c>
      <c r="F36" s="1323">
        <v>0</v>
      </c>
      <c r="G36" s="1323">
        <v>0</v>
      </c>
      <c r="H36" s="1292">
        <v>0</v>
      </c>
      <c r="I36" s="1292">
        <v>0</v>
      </c>
      <c r="J36" s="1292">
        <v>0</v>
      </c>
      <c r="K36" s="1292">
        <v>0</v>
      </c>
      <c r="L36" s="1292">
        <v>0</v>
      </c>
      <c r="M36" s="2402"/>
      <c r="N36" s="1325"/>
      <c r="O36" s="1257">
        <v>0</v>
      </c>
      <c r="P36" s="1258">
        <f t="shared" si="1"/>
        <v>0</v>
      </c>
      <c r="Q36" s="1327"/>
      <c r="R36" s="2108"/>
      <c r="S36" s="1260">
        <f t="shared" si="2"/>
        <v>0</v>
      </c>
      <c r="T36" s="1333" t="e">
        <f t="shared" si="3"/>
        <v>#DIV/0!</v>
      </c>
      <c r="U36" s="1164"/>
      <c r="V36" s="1876">
        <v>0</v>
      </c>
      <c r="W36" s="1323"/>
      <c r="X36" s="1292"/>
      <c r="Y36" s="438"/>
    </row>
    <row r="37" spans="1:25" ht="15">
      <c r="A37" s="2385" t="s">
        <v>493</v>
      </c>
      <c r="B37" s="1903" t="s">
        <v>658</v>
      </c>
      <c r="C37" s="1853">
        <v>602</v>
      </c>
      <c r="D37" s="1854">
        <v>44</v>
      </c>
      <c r="E37" s="1264">
        <v>379</v>
      </c>
      <c r="F37" s="1264">
        <v>403</v>
      </c>
      <c r="G37" s="1264">
        <v>756</v>
      </c>
      <c r="H37" s="1266">
        <v>758</v>
      </c>
      <c r="I37" s="1266">
        <v>627</v>
      </c>
      <c r="J37" s="1266">
        <v>642</v>
      </c>
      <c r="K37" s="1266">
        <v>632</v>
      </c>
      <c r="L37" s="1266">
        <v>692</v>
      </c>
      <c r="M37" s="1329"/>
      <c r="N37" s="1271"/>
      <c r="O37" s="1272">
        <v>219</v>
      </c>
      <c r="P37" s="1273">
        <f t="shared" si="1"/>
        <v>163</v>
      </c>
      <c r="Q37" s="1274"/>
      <c r="R37" s="2116"/>
      <c r="S37" s="1275">
        <f t="shared" si="2"/>
        <v>382</v>
      </c>
      <c r="T37" s="1893" t="e">
        <f t="shared" si="3"/>
        <v>#DIV/0!</v>
      </c>
      <c r="U37" s="1164"/>
      <c r="V37" s="1863">
        <v>382</v>
      </c>
      <c r="W37" s="1264"/>
      <c r="X37" s="1266"/>
      <c r="Y37" s="438"/>
    </row>
    <row r="38" spans="1:25" ht="15">
      <c r="A38" s="2385" t="s">
        <v>494</v>
      </c>
      <c r="B38" s="1903" t="s">
        <v>659</v>
      </c>
      <c r="C38" s="1853">
        <v>604</v>
      </c>
      <c r="D38" s="1854">
        <v>0</v>
      </c>
      <c r="E38" s="1264">
        <v>0</v>
      </c>
      <c r="F38" s="1264">
        <v>0</v>
      </c>
      <c r="G38" s="1264">
        <v>0</v>
      </c>
      <c r="H38" s="1266"/>
      <c r="I38" s="1266">
        <v>0</v>
      </c>
      <c r="J38" s="1266">
        <v>0</v>
      </c>
      <c r="K38" s="1266">
        <v>0</v>
      </c>
      <c r="L38" s="1266">
        <v>0</v>
      </c>
      <c r="M38" s="1329"/>
      <c r="N38" s="1271"/>
      <c r="O38" s="1272">
        <v>0</v>
      </c>
      <c r="P38" s="1273">
        <f t="shared" si="1"/>
        <v>0</v>
      </c>
      <c r="Q38" s="1274"/>
      <c r="R38" s="2116"/>
      <c r="S38" s="1275">
        <f t="shared" si="2"/>
        <v>0</v>
      </c>
      <c r="T38" s="1893" t="e">
        <f t="shared" si="3"/>
        <v>#DIV/0!</v>
      </c>
      <c r="U38" s="1164"/>
      <c r="V38" s="1863">
        <v>0</v>
      </c>
      <c r="W38" s="1264"/>
      <c r="X38" s="1266"/>
      <c r="Y38" s="438"/>
    </row>
    <row r="39" spans="1:25" ht="15">
      <c r="A39" s="2385" t="s">
        <v>495</v>
      </c>
      <c r="B39" s="1903" t="s">
        <v>660</v>
      </c>
      <c r="C39" s="1853" t="s">
        <v>556</v>
      </c>
      <c r="D39" s="1854">
        <v>5931</v>
      </c>
      <c r="E39" s="1264">
        <v>6054</v>
      </c>
      <c r="F39" s="1264">
        <v>6752</v>
      </c>
      <c r="G39" s="1264">
        <v>6825</v>
      </c>
      <c r="H39" s="1266">
        <v>8064</v>
      </c>
      <c r="I39" s="1266">
        <v>7481</v>
      </c>
      <c r="J39" s="1266">
        <v>7405</v>
      </c>
      <c r="K39" s="1266">
        <v>7483</v>
      </c>
      <c r="L39" s="1266">
        <v>7808</v>
      </c>
      <c r="M39" s="1329">
        <v>7470</v>
      </c>
      <c r="N39" s="1271">
        <v>7470</v>
      </c>
      <c r="O39" s="1272">
        <v>1786</v>
      </c>
      <c r="P39" s="1273">
        <f t="shared" si="1"/>
        <v>1867</v>
      </c>
      <c r="Q39" s="1274"/>
      <c r="R39" s="2116"/>
      <c r="S39" s="1275">
        <f t="shared" si="2"/>
        <v>3653</v>
      </c>
      <c r="T39" s="1893">
        <f t="shared" si="3"/>
        <v>48.90227576974565</v>
      </c>
      <c r="U39" s="1164"/>
      <c r="V39" s="1863">
        <v>3653</v>
      </c>
      <c r="W39" s="1264"/>
      <c r="X39" s="1266"/>
      <c r="Y39" s="438"/>
    </row>
    <row r="40" spans="1:25" ht="15.75" thickBot="1">
      <c r="A40" s="2369" t="s">
        <v>496</v>
      </c>
      <c r="B40" s="1908" t="s">
        <v>655</v>
      </c>
      <c r="C40" s="2408" t="s">
        <v>557</v>
      </c>
      <c r="D40" s="1865">
        <v>813</v>
      </c>
      <c r="E40" s="1303">
        <v>537</v>
      </c>
      <c r="F40" s="1303">
        <v>615</v>
      </c>
      <c r="G40" s="2398">
        <v>32</v>
      </c>
      <c r="H40" s="1304">
        <v>72</v>
      </c>
      <c r="I40" s="1304">
        <v>108</v>
      </c>
      <c r="J40" s="1304">
        <v>145</v>
      </c>
      <c r="K40" s="1304">
        <v>141</v>
      </c>
      <c r="L40" s="1304">
        <v>92</v>
      </c>
      <c r="M40" s="2409"/>
      <c r="N40" s="1330"/>
      <c r="O40" s="1309">
        <v>1</v>
      </c>
      <c r="P40" s="1288">
        <f t="shared" si="1"/>
        <v>22</v>
      </c>
      <c r="Q40" s="1290"/>
      <c r="R40" s="2125"/>
      <c r="S40" s="1291">
        <f t="shared" si="2"/>
        <v>23</v>
      </c>
      <c r="T40" s="1898" t="e">
        <f t="shared" si="3"/>
        <v>#DIV/0!</v>
      </c>
      <c r="U40" s="1164"/>
      <c r="V40" s="1885">
        <v>23</v>
      </c>
      <c r="W40" s="2398"/>
      <c r="X40" s="1304"/>
      <c r="Y40" s="438"/>
    </row>
    <row r="41" spans="1:25" ht="15.75" thickBot="1">
      <c r="A41" s="2390" t="s">
        <v>497</v>
      </c>
      <c r="B41" s="2410" t="s">
        <v>558</v>
      </c>
      <c r="C41" s="2392" t="s">
        <v>460</v>
      </c>
      <c r="D41" s="2393">
        <f t="shared" ref="D41:O41" si="5">SUM(D36:D40)</f>
        <v>6788</v>
      </c>
      <c r="E41" s="1234">
        <f t="shared" si="5"/>
        <v>6970</v>
      </c>
      <c r="F41" s="1870">
        <f t="shared" si="5"/>
        <v>7770</v>
      </c>
      <c r="G41" s="1234">
        <f t="shared" si="5"/>
        <v>7613</v>
      </c>
      <c r="H41" s="1224">
        <f>SUM(H36:H40)</f>
        <v>8894</v>
      </c>
      <c r="I41" s="1224">
        <f>SUM(I36:I40)</f>
        <v>8216</v>
      </c>
      <c r="J41" s="1224">
        <f>SUM(J36:J40)</f>
        <v>8192</v>
      </c>
      <c r="K41" s="1224">
        <v>8256</v>
      </c>
      <c r="L41" s="1224">
        <f>SUM(L36:L40)</f>
        <v>8592</v>
      </c>
      <c r="M41" s="2411">
        <f t="shared" si="5"/>
        <v>7470</v>
      </c>
      <c r="N41" s="1318">
        <f t="shared" si="5"/>
        <v>7470</v>
      </c>
      <c r="O41" s="1320">
        <f t="shared" si="5"/>
        <v>2006</v>
      </c>
      <c r="P41" s="1973">
        <f>SUM(P36:P40)</f>
        <v>2052</v>
      </c>
      <c r="Q41" s="1970"/>
      <c r="R41" s="1970"/>
      <c r="S41" s="1224">
        <f t="shared" si="2"/>
        <v>4058</v>
      </c>
      <c r="T41" s="1917">
        <f t="shared" si="3"/>
        <v>54.323962516733602</v>
      </c>
      <c r="U41" s="1164"/>
      <c r="V41" s="1320">
        <f>SUM(V36:V40)</f>
        <v>4058</v>
      </c>
      <c r="W41" s="1224">
        <f>SUM(W36:W40)</f>
        <v>0</v>
      </c>
      <c r="X41" s="1224">
        <f>SUM(X36:X40)</f>
        <v>0</v>
      </c>
      <c r="Y41" s="438"/>
    </row>
    <row r="42" spans="1:25" ht="6.75" customHeight="1" thickBot="1">
      <c r="A42" s="2369"/>
      <c r="B42" s="1922"/>
      <c r="C42" s="1147"/>
      <c r="D42" s="1865"/>
      <c r="E42" s="1303"/>
      <c r="F42" s="1303"/>
      <c r="G42" s="2393"/>
      <c r="H42" s="1223"/>
      <c r="I42" s="1223"/>
      <c r="J42" s="1223"/>
      <c r="K42" s="1223"/>
      <c r="L42" s="1303"/>
      <c r="M42" s="2412"/>
      <c r="N42" s="1338"/>
      <c r="O42" s="1339"/>
      <c r="P42" s="1339"/>
      <c r="Q42" s="2413"/>
      <c r="R42" s="1342"/>
      <c r="S42" s="1977"/>
      <c r="T42" s="1902"/>
      <c r="U42" s="1164"/>
      <c r="V42" s="1926"/>
      <c r="W42" s="1303"/>
      <c r="X42" s="1303"/>
      <c r="Y42" s="438"/>
    </row>
    <row r="43" spans="1:25" ht="15.75" thickBot="1">
      <c r="A43" s="2414" t="s">
        <v>498</v>
      </c>
      <c r="B43" s="2391" t="s">
        <v>536</v>
      </c>
      <c r="C43" s="2392" t="s">
        <v>460</v>
      </c>
      <c r="D43" s="2415">
        <f t="shared" ref="D43:J43" si="6">D41-D39</f>
        <v>857</v>
      </c>
      <c r="E43" s="2416">
        <f t="shared" si="6"/>
        <v>916</v>
      </c>
      <c r="F43" s="2416">
        <f t="shared" si="6"/>
        <v>1018</v>
      </c>
      <c r="G43" s="1234">
        <f t="shared" si="6"/>
        <v>788</v>
      </c>
      <c r="H43" s="1224">
        <f t="shared" si="6"/>
        <v>830</v>
      </c>
      <c r="I43" s="1224">
        <f t="shared" si="6"/>
        <v>735</v>
      </c>
      <c r="J43" s="1224">
        <f t="shared" si="6"/>
        <v>787</v>
      </c>
      <c r="K43" s="1224">
        <v>773</v>
      </c>
      <c r="L43" s="1224">
        <f>L41-L39</f>
        <v>784</v>
      </c>
      <c r="M43" s="1224">
        <f>M41-M39</f>
        <v>0</v>
      </c>
      <c r="N43" s="1345">
        <f>N41-N39</f>
        <v>0</v>
      </c>
      <c r="O43" s="1320">
        <f>O41-O39</f>
        <v>220</v>
      </c>
      <c r="P43" s="1320">
        <f>P41-P39</f>
        <v>185</v>
      </c>
      <c r="Q43" s="1320"/>
      <c r="R43" s="1978"/>
      <c r="S43" s="1927">
        <f t="shared" si="2"/>
        <v>405</v>
      </c>
      <c r="T43" s="1333" t="e">
        <f t="shared" si="3"/>
        <v>#DIV/0!</v>
      </c>
      <c r="U43" s="1164"/>
      <c r="V43" s="1320">
        <f>V41-V39</f>
        <v>405</v>
      </c>
      <c r="W43" s="1224">
        <f>W41-W39</f>
        <v>0</v>
      </c>
      <c r="X43" s="1224">
        <f>X41-X39</f>
        <v>0</v>
      </c>
      <c r="Y43" s="438"/>
    </row>
    <row r="44" spans="1:25" ht="15.75" thickBot="1">
      <c r="A44" s="2390" t="s">
        <v>499</v>
      </c>
      <c r="B44" s="2391" t="s">
        <v>559</v>
      </c>
      <c r="C44" s="2392" t="s">
        <v>460</v>
      </c>
      <c r="D44" s="2415">
        <f t="shared" ref="D44:J44" si="7">D41-D35</f>
        <v>34</v>
      </c>
      <c r="E44" s="2416">
        <f t="shared" si="7"/>
        <v>68</v>
      </c>
      <c r="F44" s="2416">
        <f t="shared" si="7"/>
        <v>130</v>
      </c>
      <c r="G44" s="1234">
        <f t="shared" si="7"/>
        <v>57</v>
      </c>
      <c r="H44" s="1224">
        <f t="shared" si="7"/>
        <v>94</v>
      </c>
      <c r="I44" s="1224">
        <f t="shared" si="7"/>
        <v>171</v>
      </c>
      <c r="J44" s="1224">
        <f t="shared" si="7"/>
        <v>290</v>
      </c>
      <c r="K44" s="1224">
        <v>6</v>
      </c>
      <c r="L44" s="1224">
        <f>L41-L35</f>
        <v>23</v>
      </c>
      <c r="M44" s="1224">
        <f>M41-M35</f>
        <v>0</v>
      </c>
      <c r="N44" s="1345">
        <f>N41-N35</f>
        <v>0</v>
      </c>
      <c r="O44" s="1320">
        <f>O41-O35</f>
        <v>198</v>
      </c>
      <c r="P44" s="1320">
        <f>P41-P35</f>
        <v>-95</v>
      </c>
      <c r="Q44" s="1320"/>
      <c r="R44" s="1978"/>
      <c r="S44" s="1927">
        <f t="shared" si="2"/>
        <v>103</v>
      </c>
      <c r="T44" s="1333" t="e">
        <f t="shared" si="3"/>
        <v>#DIV/0!</v>
      </c>
      <c r="U44" s="1164"/>
      <c r="V44" s="1320">
        <f>V41-V35</f>
        <v>103</v>
      </c>
      <c r="W44" s="1224">
        <f>W41-W35</f>
        <v>0</v>
      </c>
      <c r="X44" s="1224">
        <f>X41-X35</f>
        <v>0</v>
      </c>
      <c r="Y44" s="438"/>
    </row>
    <row r="45" spans="1:25" ht="15.75" thickBot="1">
      <c r="A45" s="2417" t="s">
        <v>500</v>
      </c>
      <c r="B45" s="1138" t="s">
        <v>536</v>
      </c>
      <c r="C45" s="1148" t="s">
        <v>460</v>
      </c>
      <c r="D45" s="2415">
        <f t="shared" ref="D45:O45" si="8">D44-D39</f>
        <v>-5897</v>
      </c>
      <c r="E45" s="2416">
        <f t="shared" si="8"/>
        <v>-5986</v>
      </c>
      <c r="F45" s="2416">
        <f t="shared" si="8"/>
        <v>-6622</v>
      </c>
      <c r="G45" s="1234">
        <f t="shared" si="8"/>
        <v>-6768</v>
      </c>
      <c r="H45" s="1224">
        <f>H44-H39</f>
        <v>-7970</v>
      </c>
      <c r="I45" s="1224">
        <f>I44-I39</f>
        <v>-7310</v>
      </c>
      <c r="J45" s="1224">
        <f>J44-J39</f>
        <v>-7115</v>
      </c>
      <c r="K45" s="1224">
        <v>-7477</v>
      </c>
      <c r="L45" s="1224">
        <f>L44-L39</f>
        <v>-7785</v>
      </c>
      <c r="M45" s="1224">
        <f t="shared" si="8"/>
        <v>-7470</v>
      </c>
      <c r="N45" s="1345">
        <f t="shared" si="8"/>
        <v>-7470</v>
      </c>
      <c r="O45" s="1320">
        <f t="shared" si="8"/>
        <v>-1588</v>
      </c>
      <c r="P45" s="1320">
        <f>P44-P39</f>
        <v>-1962</v>
      </c>
      <c r="Q45" s="1320"/>
      <c r="R45" s="1978"/>
      <c r="S45" s="1315">
        <f t="shared" si="2"/>
        <v>-3550</v>
      </c>
      <c r="T45" s="1917">
        <f t="shared" si="3"/>
        <v>47.523427041499332</v>
      </c>
      <c r="U45" s="1164"/>
      <c r="V45" s="1320">
        <f>V44-V39</f>
        <v>-3550</v>
      </c>
      <c r="W45" s="1224">
        <f>W44-W39</f>
        <v>0</v>
      </c>
      <c r="X45" s="1224">
        <f>X44-X39</f>
        <v>0</v>
      </c>
    </row>
    <row r="46" spans="1:25">
      <c r="A46" s="1354"/>
    </row>
    <row r="47" spans="1:25">
      <c r="A47" s="2403"/>
      <c r="B47" s="2418"/>
      <c r="C47" s="2419"/>
    </row>
    <row r="48" spans="1:25">
      <c r="A48" s="1354"/>
    </row>
    <row r="49" spans="1:24" ht="14.25">
      <c r="A49" s="1355" t="s">
        <v>661</v>
      </c>
      <c r="S49"/>
      <c r="T49"/>
      <c r="U49"/>
      <c r="V49" s="1807"/>
      <c r="W49"/>
      <c r="X49"/>
    </row>
    <row r="50" spans="1:24" ht="14.25">
      <c r="A50" s="2420" t="s">
        <v>662</v>
      </c>
      <c r="S50"/>
      <c r="T50"/>
      <c r="U50"/>
      <c r="V50" s="1807"/>
      <c r="W50"/>
      <c r="X50"/>
    </row>
    <row r="51" spans="1:24" ht="14.25">
      <c r="A51" s="2421" t="s">
        <v>663</v>
      </c>
      <c r="S51"/>
      <c r="T51"/>
      <c r="U51"/>
      <c r="V51" s="1807"/>
      <c r="W51"/>
      <c r="X51"/>
    </row>
    <row r="52" spans="1:24" ht="14.25">
      <c r="A52" s="1358"/>
      <c r="S52"/>
      <c r="T52"/>
      <c r="U52"/>
      <c r="V52" s="1807"/>
      <c r="W52"/>
      <c r="X52"/>
    </row>
    <row r="53" spans="1:24">
      <c r="A53" s="1354" t="s">
        <v>678</v>
      </c>
      <c r="S53"/>
      <c r="T53"/>
      <c r="U53"/>
      <c r="V53" s="1807"/>
      <c r="W53"/>
      <c r="X53"/>
    </row>
    <row r="54" spans="1:24">
      <c r="A54" s="1354"/>
      <c r="S54"/>
      <c r="T54"/>
      <c r="U54"/>
      <c r="V54" s="1807"/>
      <c r="W54"/>
      <c r="X54"/>
    </row>
    <row r="55" spans="1:24">
      <c r="A55" s="1354" t="s">
        <v>679</v>
      </c>
      <c r="S55"/>
      <c r="T55"/>
      <c r="U55"/>
      <c r="V55" s="1807"/>
      <c r="W55"/>
      <c r="X55"/>
    </row>
    <row r="56" spans="1:24">
      <c r="A56" s="1354"/>
    </row>
    <row r="57" spans="1:24">
      <c r="A57" s="1354"/>
    </row>
    <row r="58" spans="1:24" hidden="1">
      <c r="A58" s="1354" t="s">
        <v>680</v>
      </c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67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64"/>
  <sheetViews>
    <sheetView workbookViewId="0">
      <selection activeCell="S19" sqref="S19"/>
    </sheetView>
  </sheetViews>
  <sheetFormatPr defaultRowHeight="12.75"/>
  <cols>
    <col min="1" max="1" width="28.85546875" customWidth="1"/>
    <col min="2" max="2" width="9.140625" hidden="1" customWidth="1"/>
    <col min="3" max="3" width="6" style="441" customWidth="1"/>
    <col min="4" max="7" width="9.140625" hidden="1" customWidth="1"/>
    <col min="8" max="12" width="9.140625" style="373" hidden="1" customWidth="1"/>
    <col min="13" max="13" width="7.140625" style="373" customWidth="1"/>
    <col min="14" max="14" width="6.85546875" style="1107" customWidth="1"/>
    <col min="15" max="15" width="5.5703125" style="373" customWidth="1"/>
    <col min="16" max="16" width="5.85546875" style="373" customWidth="1"/>
    <col min="17" max="17" width="5.42578125" style="373" customWidth="1"/>
    <col min="18" max="18" width="6.85546875" style="373" customWidth="1"/>
    <col min="19" max="19" width="7" style="373" customWidth="1"/>
    <col min="20" max="20" width="7.42578125" style="353" customWidth="1"/>
    <col min="21" max="21" width="1.42578125" style="373" customWidth="1"/>
    <col min="22" max="22" width="6.5703125" style="373" customWidth="1"/>
    <col min="23" max="23" width="6.7109375" style="373" customWidth="1"/>
    <col min="24" max="24" width="7.42578125" style="373" customWidth="1"/>
  </cols>
  <sheetData>
    <row r="1" spans="1:24" ht="15.75">
      <c r="A1" s="1359" t="s">
        <v>624</v>
      </c>
      <c r="B1" s="1359"/>
      <c r="C1" s="1359"/>
      <c r="D1" s="1359"/>
      <c r="E1" s="1359"/>
      <c r="F1" s="1359"/>
      <c r="G1" s="1359"/>
      <c r="H1" s="1359"/>
      <c r="I1" s="1359"/>
      <c r="J1" s="1359"/>
      <c r="K1" s="1359"/>
      <c r="L1" s="1359"/>
      <c r="M1" s="1359"/>
      <c r="N1" s="1359"/>
      <c r="O1" s="1359"/>
      <c r="P1" s="1359"/>
      <c r="Q1" s="1359"/>
      <c r="R1" s="1359"/>
      <c r="S1" s="1359"/>
      <c r="T1" s="1359"/>
      <c r="U1" s="1359"/>
      <c r="V1" s="1359"/>
      <c r="W1" s="1359"/>
      <c r="X1" s="1359"/>
    </row>
    <row r="2" spans="1:24" ht="21.75" customHeight="1">
      <c r="A2" s="2423" t="s">
        <v>437</v>
      </c>
      <c r="B2" s="2424"/>
      <c r="C2" s="2425"/>
      <c r="D2" s="2426"/>
      <c r="E2" s="2426"/>
      <c r="F2" s="2426"/>
      <c r="G2" s="2426"/>
      <c r="H2" s="2427"/>
      <c r="I2" s="2427"/>
      <c r="J2" s="2427"/>
      <c r="K2" s="2427"/>
      <c r="L2" s="2427"/>
      <c r="M2" s="2427"/>
      <c r="N2" s="2428"/>
      <c r="O2" s="2428"/>
      <c r="P2" s="2427"/>
      <c r="Q2" s="2427"/>
      <c r="R2" s="2427"/>
      <c r="S2" s="2427"/>
      <c r="T2" s="2429"/>
      <c r="U2" s="2427"/>
      <c r="V2" s="2427"/>
      <c r="W2" s="2427"/>
      <c r="X2" s="2427"/>
    </row>
    <row r="3" spans="1:24">
      <c r="A3" s="2423"/>
      <c r="B3" s="2426"/>
      <c r="C3" s="2425"/>
      <c r="D3" s="2426"/>
      <c r="E3" s="2426"/>
      <c r="F3" s="2426"/>
      <c r="G3" s="2426"/>
      <c r="H3" s="2427"/>
      <c r="I3" s="2427"/>
      <c r="J3" s="2427"/>
      <c r="K3" s="2427"/>
      <c r="L3" s="2427"/>
      <c r="M3" s="2427"/>
      <c r="N3" s="2428"/>
      <c r="O3" s="2428"/>
      <c r="P3" s="2427"/>
      <c r="Q3" s="2427"/>
      <c r="R3" s="2427"/>
      <c r="S3" s="2427"/>
      <c r="T3" s="2429"/>
      <c r="U3" s="2427"/>
      <c r="V3" s="2427"/>
      <c r="W3" s="2427"/>
      <c r="X3" s="2427"/>
    </row>
    <row r="4" spans="1:24">
      <c r="A4" s="2430"/>
      <c r="B4" s="2431"/>
      <c r="C4" s="2432"/>
      <c r="D4" s="2431"/>
      <c r="E4" s="2431"/>
      <c r="F4" s="2426"/>
      <c r="G4" s="2426"/>
      <c r="H4" s="2427"/>
      <c r="I4" s="2427"/>
      <c r="J4" s="2427"/>
      <c r="K4" s="2427"/>
      <c r="L4" s="2427"/>
      <c r="M4" s="2427"/>
      <c r="N4" s="2428"/>
      <c r="O4" s="2428"/>
      <c r="P4" s="2427"/>
      <c r="Q4" s="2427"/>
      <c r="R4" s="2427"/>
      <c r="S4" s="2427"/>
      <c r="T4" s="2429"/>
      <c r="U4" s="2427"/>
      <c r="V4" s="2427"/>
      <c r="W4" s="2427"/>
      <c r="X4" s="2427"/>
    </row>
    <row r="5" spans="1:24">
      <c r="A5" s="2423" t="s">
        <v>673</v>
      </c>
      <c r="B5" s="2433"/>
      <c r="C5" s="2434" t="s">
        <v>704</v>
      </c>
      <c r="D5" s="2435"/>
      <c r="E5" s="2435"/>
      <c r="F5" s="2435"/>
      <c r="G5" s="2435"/>
      <c r="H5" s="2436"/>
      <c r="I5" s="2436"/>
      <c r="J5" s="2436"/>
      <c r="K5" s="2436"/>
      <c r="L5" s="2436"/>
      <c r="M5" s="2436"/>
      <c r="N5" s="2437"/>
      <c r="O5" s="2437"/>
      <c r="P5" s="2427"/>
      <c r="Q5" s="2427"/>
      <c r="R5" s="2427"/>
      <c r="S5" s="2427"/>
      <c r="T5" s="2429"/>
      <c r="U5" s="2427"/>
      <c r="V5" s="2427"/>
      <c r="W5" s="2427"/>
      <c r="X5" s="2427"/>
    </row>
    <row r="6" spans="1:24" ht="23.25" customHeight="1" thickBot="1">
      <c r="A6" s="2423" t="s">
        <v>440</v>
      </c>
      <c r="B6" s="2426"/>
      <c r="C6" s="2425"/>
      <c r="D6" s="2426"/>
      <c r="E6" s="2426"/>
      <c r="F6" s="2426"/>
      <c r="G6" s="2426"/>
      <c r="H6" s="2427"/>
      <c r="I6" s="2427"/>
      <c r="J6" s="2427"/>
      <c r="K6" s="2427"/>
      <c r="L6" s="2427"/>
      <c r="M6" s="2427"/>
      <c r="N6" s="2428"/>
      <c r="O6" s="2428"/>
      <c r="P6" s="2427"/>
      <c r="Q6" s="2427"/>
      <c r="R6" s="2427"/>
      <c r="S6" s="2427"/>
      <c r="T6" s="2429"/>
      <c r="U6" s="2427"/>
      <c r="V6" s="2427"/>
      <c r="W6" s="2427"/>
      <c r="X6" s="2427"/>
    </row>
    <row r="7" spans="1:24" ht="13.5" thickBot="1">
      <c r="A7" s="2438" t="s">
        <v>29</v>
      </c>
      <c r="B7" s="2439" t="s">
        <v>444</v>
      </c>
      <c r="C7" s="2439" t="s">
        <v>511</v>
      </c>
      <c r="D7" s="2440"/>
      <c r="E7" s="2441"/>
      <c r="F7" s="2439" t="s">
        <v>686</v>
      </c>
      <c r="G7" s="2442" t="s">
        <v>628</v>
      </c>
      <c r="H7" s="2442" t="s">
        <v>629</v>
      </c>
      <c r="I7" s="2442" t="s">
        <v>630</v>
      </c>
      <c r="J7" s="2442" t="s">
        <v>631</v>
      </c>
      <c r="K7" s="2442" t="s">
        <v>632</v>
      </c>
      <c r="L7" s="2442" t="s">
        <v>633</v>
      </c>
      <c r="M7" s="2443" t="s">
        <v>634</v>
      </c>
      <c r="N7" s="2443"/>
      <c r="O7" s="2444" t="s">
        <v>441</v>
      </c>
      <c r="P7" s="2444"/>
      <c r="Q7" s="2444"/>
      <c r="R7" s="2444"/>
      <c r="S7" s="2445" t="s">
        <v>636</v>
      </c>
      <c r="T7" s="2446" t="s">
        <v>443</v>
      </c>
      <c r="U7" s="2447"/>
      <c r="V7" s="2448" t="s">
        <v>667</v>
      </c>
      <c r="W7" s="2448"/>
      <c r="X7" s="2448"/>
    </row>
    <row r="8" spans="1:24" ht="13.5" thickBot="1">
      <c r="A8" s="2438"/>
      <c r="B8" s="2439"/>
      <c r="C8" s="2439"/>
      <c r="D8" s="2449" t="s">
        <v>626</v>
      </c>
      <c r="E8" s="2450" t="s">
        <v>627</v>
      </c>
      <c r="F8" s="2439"/>
      <c r="G8" s="2439"/>
      <c r="H8" s="2439"/>
      <c r="I8" s="2439"/>
      <c r="J8" s="2439"/>
      <c r="K8" s="2439"/>
      <c r="L8" s="2451"/>
      <c r="M8" s="2452" t="s">
        <v>33</v>
      </c>
      <c r="N8" s="2453" t="s">
        <v>34</v>
      </c>
      <c r="O8" s="2454" t="s">
        <v>447</v>
      </c>
      <c r="P8" s="2455" t="s">
        <v>450</v>
      </c>
      <c r="Q8" s="2456" t="s">
        <v>453</v>
      </c>
      <c r="R8" s="2457" t="s">
        <v>456</v>
      </c>
      <c r="S8" s="2452" t="s">
        <v>457</v>
      </c>
      <c r="T8" s="2458" t="s">
        <v>458</v>
      </c>
      <c r="U8" s="2447"/>
      <c r="V8" s="2459" t="s">
        <v>638</v>
      </c>
      <c r="W8" s="2460" t="s">
        <v>639</v>
      </c>
      <c r="X8" s="2460" t="s">
        <v>640</v>
      </c>
    </row>
    <row r="9" spans="1:24">
      <c r="A9" s="2461" t="s">
        <v>459</v>
      </c>
      <c r="B9" s="2462"/>
      <c r="C9" s="2463"/>
      <c r="D9" s="2464">
        <v>36</v>
      </c>
      <c r="E9" s="2465">
        <v>35</v>
      </c>
      <c r="F9" s="2465">
        <v>35</v>
      </c>
      <c r="G9" s="2466">
        <v>39</v>
      </c>
      <c r="H9" s="2467">
        <v>40</v>
      </c>
      <c r="I9" s="2467">
        <v>38</v>
      </c>
      <c r="J9" s="2467">
        <v>39</v>
      </c>
      <c r="K9" s="2468">
        <v>38</v>
      </c>
      <c r="L9" s="2469">
        <v>39</v>
      </c>
      <c r="M9" s="2470"/>
      <c r="N9" s="2471"/>
      <c r="O9" s="2472">
        <v>39</v>
      </c>
      <c r="P9" s="2473">
        <f>V9</f>
        <v>39</v>
      </c>
      <c r="Q9" s="2474"/>
      <c r="R9" s="2475"/>
      <c r="S9" s="2476" t="s">
        <v>460</v>
      </c>
      <c r="T9" s="2477" t="s">
        <v>460</v>
      </c>
      <c r="U9" s="2447"/>
      <c r="V9" s="2478">
        <v>39</v>
      </c>
      <c r="W9" s="2479"/>
      <c r="X9" s="2467"/>
    </row>
    <row r="10" spans="1:24" ht="13.5" thickBot="1">
      <c r="A10" s="2480" t="s">
        <v>461</v>
      </c>
      <c r="B10" s="2481"/>
      <c r="C10" s="2482"/>
      <c r="D10" s="2483">
        <v>30</v>
      </c>
      <c r="E10" s="2484">
        <v>27</v>
      </c>
      <c r="F10" s="2484">
        <v>29</v>
      </c>
      <c r="G10" s="2485">
        <v>30</v>
      </c>
      <c r="H10" s="2486">
        <v>30</v>
      </c>
      <c r="I10" s="2486">
        <v>31.6</v>
      </c>
      <c r="J10" s="2486">
        <v>32</v>
      </c>
      <c r="K10" s="2487">
        <v>32</v>
      </c>
      <c r="L10" s="2488">
        <v>33</v>
      </c>
      <c r="M10" s="2486"/>
      <c r="N10" s="2489"/>
      <c r="O10" s="2490">
        <v>33</v>
      </c>
      <c r="P10" s="2491">
        <f t="shared" ref="P10:P21" si="0">V10</f>
        <v>33</v>
      </c>
      <c r="Q10" s="2492"/>
      <c r="R10" s="2493"/>
      <c r="S10" s="2494" t="s">
        <v>460</v>
      </c>
      <c r="T10" s="2495" t="s">
        <v>460</v>
      </c>
      <c r="U10" s="2447"/>
      <c r="V10" s="2496">
        <v>33</v>
      </c>
      <c r="W10" s="2497"/>
      <c r="X10" s="2486"/>
    </row>
    <row r="11" spans="1:24">
      <c r="A11" s="2498" t="s">
        <v>514</v>
      </c>
      <c r="B11" s="2499" t="s">
        <v>515</v>
      </c>
      <c r="C11" s="2500" t="s">
        <v>516</v>
      </c>
      <c r="D11" s="2501">
        <v>4399</v>
      </c>
      <c r="E11" s="2502">
        <v>3859</v>
      </c>
      <c r="F11" s="2502">
        <v>4022</v>
      </c>
      <c r="G11" s="2503">
        <v>4276</v>
      </c>
      <c r="H11" s="2504">
        <v>4648</v>
      </c>
      <c r="I11" s="2504">
        <v>4674</v>
      </c>
      <c r="J11" s="2505">
        <v>5178</v>
      </c>
      <c r="K11" s="2506">
        <v>5400</v>
      </c>
      <c r="L11" s="2507">
        <v>5719</v>
      </c>
      <c r="M11" s="2508" t="s">
        <v>460</v>
      </c>
      <c r="N11" s="2509" t="s">
        <v>460</v>
      </c>
      <c r="O11" s="2510">
        <v>5744</v>
      </c>
      <c r="P11" s="2473">
        <f t="shared" si="0"/>
        <v>5922</v>
      </c>
      <c r="Q11" s="2511"/>
      <c r="R11" s="2475"/>
      <c r="S11" s="2512" t="s">
        <v>460</v>
      </c>
      <c r="T11" s="2513" t="s">
        <v>460</v>
      </c>
      <c r="U11" s="2447"/>
      <c r="V11" s="2478">
        <v>5922</v>
      </c>
      <c r="W11" s="2479"/>
      <c r="X11" s="2504"/>
    </row>
    <row r="12" spans="1:24">
      <c r="A12" s="2514" t="s">
        <v>517</v>
      </c>
      <c r="B12" s="2515" t="s">
        <v>518</v>
      </c>
      <c r="C12" s="2500" t="s">
        <v>519</v>
      </c>
      <c r="D12" s="2501">
        <v>-4320</v>
      </c>
      <c r="E12" s="2502">
        <v>-3736</v>
      </c>
      <c r="F12" s="2502">
        <v>-3932</v>
      </c>
      <c r="G12" s="2503">
        <v>4219</v>
      </c>
      <c r="H12" s="2504">
        <v>4618</v>
      </c>
      <c r="I12" s="2504">
        <v>4570</v>
      </c>
      <c r="J12" s="2504">
        <v>4922</v>
      </c>
      <c r="K12" s="2506">
        <v>5119</v>
      </c>
      <c r="L12" s="2507">
        <v>5483</v>
      </c>
      <c r="M12" s="2512" t="s">
        <v>460</v>
      </c>
      <c r="N12" s="2516" t="s">
        <v>460</v>
      </c>
      <c r="O12" s="2517">
        <v>5519</v>
      </c>
      <c r="P12" s="2518">
        <f t="shared" si="0"/>
        <v>5655</v>
      </c>
      <c r="Q12" s="2511"/>
      <c r="R12" s="2519"/>
      <c r="S12" s="2512" t="s">
        <v>460</v>
      </c>
      <c r="T12" s="2513" t="s">
        <v>460</v>
      </c>
      <c r="U12" s="2447"/>
      <c r="V12" s="2520">
        <v>5655</v>
      </c>
      <c r="W12" s="2502"/>
      <c r="X12" s="2504"/>
    </row>
    <row r="13" spans="1:24">
      <c r="A13" s="2514" t="s">
        <v>467</v>
      </c>
      <c r="B13" s="2515" t="s">
        <v>641</v>
      </c>
      <c r="C13" s="2500" t="s">
        <v>521</v>
      </c>
      <c r="D13" s="2501"/>
      <c r="E13" s="2502"/>
      <c r="F13" s="2502"/>
      <c r="G13" s="2503"/>
      <c r="H13" s="2504">
        <v>0</v>
      </c>
      <c r="I13" s="2504">
        <v>0</v>
      </c>
      <c r="J13" s="2504"/>
      <c r="K13" s="2506"/>
      <c r="L13" s="2507"/>
      <c r="M13" s="2512" t="s">
        <v>460</v>
      </c>
      <c r="N13" s="2516" t="s">
        <v>460</v>
      </c>
      <c r="O13" s="2517"/>
      <c r="P13" s="2518">
        <f t="shared" si="0"/>
        <v>0</v>
      </c>
      <c r="Q13" s="2511"/>
      <c r="R13" s="2519"/>
      <c r="S13" s="2512" t="s">
        <v>460</v>
      </c>
      <c r="T13" s="2513" t="s">
        <v>460</v>
      </c>
      <c r="U13" s="2447"/>
      <c r="V13" s="2520"/>
      <c r="W13" s="2502"/>
      <c r="X13" s="2504"/>
    </row>
    <row r="14" spans="1:24">
      <c r="A14" s="2514" t="s">
        <v>468</v>
      </c>
      <c r="B14" s="2515" t="s">
        <v>642</v>
      </c>
      <c r="C14" s="2500" t="s">
        <v>460</v>
      </c>
      <c r="D14" s="2501">
        <v>390</v>
      </c>
      <c r="E14" s="2502">
        <v>391</v>
      </c>
      <c r="F14" s="2502">
        <v>360</v>
      </c>
      <c r="G14" s="2503">
        <v>435</v>
      </c>
      <c r="H14" s="2504">
        <v>505</v>
      </c>
      <c r="I14" s="2504">
        <v>416</v>
      </c>
      <c r="J14" s="2504">
        <v>349</v>
      </c>
      <c r="K14" s="2506">
        <v>389</v>
      </c>
      <c r="L14" s="2507">
        <v>345</v>
      </c>
      <c r="M14" s="2512" t="s">
        <v>460</v>
      </c>
      <c r="N14" s="2516" t="s">
        <v>460</v>
      </c>
      <c r="O14" s="2517">
        <v>517</v>
      </c>
      <c r="P14" s="2518">
        <f t="shared" si="0"/>
        <v>330</v>
      </c>
      <c r="Q14" s="2511"/>
      <c r="R14" s="2519"/>
      <c r="S14" s="2512" t="s">
        <v>460</v>
      </c>
      <c r="T14" s="2513" t="s">
        <v>460</v>
      </c>
      <c r="U14" s="2447"/>
      <c r="V14" s="2520">
        <v>330</v>
      </c>
      <c r="W14" s="2502"/>
      <c r="X14" s="2504"/>
    </row>
    <row r="15" spans="1:24" ht="13.5" thickBot="1">
      <c r="A15" s="2461" t="s">
        <v>469</v>
      </c>
      <c r="B15" s="2521" t="s">
        <v>643</v>
      </c>
      <c r="C15" s="2522" t="s">
        <v>524</v>
      </c>
      <c r="D15" s="2523">
        <v>586</v>
      </c>
      <c r="E15" s="2524">
        <v>1215</v>
      </c>
      <c r="F15" s="2524">
        <v>2545</v>
      </c>
      <c r="G15" s="2525">
        <v>1898</v>
      </c>
      <c r="H15" s="2526">
        <v>1854</v>
      </c>
      <c r="I15" s="2526">
        <v>1728</v>
      </c>
      <c r="J15" s="2526">
        <v>1992</v>
      </c>
      <c r="K15" s="2527">
        <v>2317</v>
      </c>
      <c r="L15" s="2528">
        <v>2106</v>
      </c>
      <c r="M15" s="2529" t="s">
        <v>460</v>
      </c>
      <c r="N15" s="2530" t="s">
        <v>460</v>
      </c>
      <c r="O15" s="2531">
        <v>3577</v>
      </c>
      <c r="P15" s="2491">
        <f t="shared" si="0"/>
        <v>4475</v>
      </c>
      <c r="Q15" s="2511"/>
      <c r="R15" s="2493"/>
      <c r="S15" s="2476" t="s">
        <v>460</v>
      </c>
      <c r="T15" s="2477" t="s">
        <v>460</v>
      </c>
      <c r="U15" s="2447"/>
      <c r="V15" s="2532">
        <v>4475</v>
      </c>
      <c r="W15" s="2484"/>
      <c r="X15" s="2526"/>
    </row>
    <row r="16" spans="1:24" ht="13.5" thickBot="1">
      <c r="A16" s="2533" t="s">
        <v>525</v>
      </c>
      <c r="B16" s="2534"/>
      <c r="C16" s="2535"/>
      <c r="D16" s="2536">
        <v>1092</v>
      </c>
      <c r="E16" s="2537">
        <v>1764</v>
      </c>
      <c r="F16" s="2537">
        <v>3039</v>
      </c>
      <c r="G16" s="2538">
        <v>2390</v>
      </c>
      <c r="H16" s="2539">
        <f>H11-H12+H13+H14+H15</f>
        <v>2389</v>
      </c>
      <c r="I16" s="2539">
        <f>I11-I12+I13+I14+I15</f>
        <v>2248</v>
      </c>
      <c r="J16" s="2539">
        <f>J11-J12+J13+J14+J15</f>
        <v>2597</v>
      </c>
      <c r="K16" s="2540">
        <f>K11-K12+K13+K14+K15</f>
        <v>2987</v>
      </c>
      <c r="L16" s="2541">
        <f>L11-L12+L13+L14+L15</f>
        <v>2687</v>
      </c>
      <c r="M16" s="2542" t="s">
        <v>460</v>
      </c>
      <c r="N16" s="2543" t="s">
        <v>460</v>
      </c>
      <c r="O16" s="2544">
        <f>O11-O12+O13+O14+O15</f>
        <v>4319</v>
      </c>
      <c r="P16" s="2545">
        <f>P11-P12+P13+P14+P15</f>
        <v>5072</v>
      </c>
      <c r="Q16" s="2546"/>
      <c r="R16" s="2547"/>
      <c r="S16" s="2542" t="s">
        <v>460</v>
      </c>
      <c r="T16" s="2548" t="s">
        <v>460</v>
      </c>
      <c r="U16" s="2447"/>
      <c r="V16" s="2547">
        <f>V11-V12+V13+V14+V15</f>
        <v>5072</v>
      </c>
      <c r="W16" s="2539">
        <f>W11-W12+W13+W14+W15</f>
        <v>0</v>
      </c>
      <c r="X16" s="2539">
        <f>X11-X12+X13+X14+X15</f>
        <v>0</v>
      </c>
    </row>
    <row r="17" spans="1:24">
      <c r="A17" s="2461" t="s">
        <v>526</v>
      </c>
      <c r="B17" s="2499" t="s">
        <v>527</v>
      </c>
      <c r="C17" s="2522">
        <v>401</v>
      </c>
      <c r="D17" s="2523">
        <v>79</v>
      </c>
      <c r="E17" s="2524">
        <v>123</v>
      </c>
      <c r="F17" s="2524">
        <v>90</v>
      </c>
      <c r="G17" s="2525">
        <v>57</v>
      </c>
      <c r="H17" s="2526">
        <v>29</v>
      </c>
      <c r="I17" s="2526">
        <v>104</v>
      </c>
      <c r="J17" s="2526">
        <v>256</v>
      </c>
      <c r="K17" s="2527">
        <v>281</v>
      </c>
      <c r="L17" s="2528">
        <v>236</v>
      </c>
      <c r="M17" s="2508" t="s">
        <v>460</v>
      </c>
      <c r="N17" s="2509" t="s">
        <v>460</v>
      </c>
      <c r="O17" s="2531">
        <v>225</v>
      </c>
      <c r="P17" s="2473">
        <f t="shared" si="0"/>
        <v>267</v>
      </c>
      <c r="Q17" s="2511"/>
      <c r="R17" s="2475"/>
      <c r="S17" s="2476" t="s">
        <v>460</v>
      </c>
      <c r="T17" s="2477" t="s">
        <v>460</v>
      </c>
      <c r="U17" s="2447"/>
      <c r="V17" s="2549">
        <v>267</v>
      </c>
      <c r="W17" s="2550"/>
      <c r="X17" s="2526"/>
    </row>
    <row r="18" spans="1:24">
      <c r="A18" s="2514" t="s">
        <v>528</v>
      </c>
      <c r="B18" s="2515" t="s">
        <v>529</v>
      </c>
      <c r="C18" s="2500" t="s">
        <v>530</v>
      </c>
      <c r="D18" s="2501">
        <v>240</v>
      </c>
      <c r="E18" s="2502">
        <v>204</v>
      </c>
      <c r="F18" s="2502">
        <v>248</v>
      </c>
      <c r="G18" s="2503">
        <v>150</v>
      </c>
      <c r="H18" s="2504">
        <v>117</v>
      </c>
      <c r="I18" s="2504">
        <v>152</v>
      </c>
      <c r="J18" s="2504">
        <v>221</v>
      </c>
      <c r="K18" s="2506">
        <v>223</v>
      </c>
      <c r="L18" s="2507">
        <v>307</v>
      </c>
      <c r="M18" s="2512" t="s">
        <v>460</v>
      </c>
      <c r="N18" s="2516" t="s">
        <v>460</v>
      </c>
      <c r="O18" s="2517">
        <v>322</v>
      </c>
      <c r="P18" s="2518">
        <f t="shared" si="0"/>
        <v>285</v>
      </c>
      <c r="Q18" s="2511"/>
      <c r="R18" s="2519"/>
      <c r="S18" s="2512" t="s">
        <v>460</v>
      </c>
      <c r="T18" s="2513" t="s">
        <v>460</v>
      </c>
      <c r="U18" s="2447"/>
      <c r="V18" s="2520">
        <v>285</v>
      </c>
      <c r="W18" s="2502"/>
      <c r="X18" s="2504"/>
    </row>
    <row r="19" spans="1:24">
      <c r="A19" s="2514" t="s">
        <v>473</v>
      </c>
      <c r="B19" s="2515" t="s">
        <v>644</v>
      </c>
      <c r="C19" s="2500" t="s">
        <v>460</v>
      </c>
      <c r="D19" s="2501"/>
      <c r="E19" s="2502"/>
      <c r="F19" s="2502"/>
      <c r="G19" s="2503"/>
      <c r="H19" s="2504">
        <v>0</v>
      </c>
      <c r="I19" s="2504">
        <v>0</v>
      </c>
      <c r="J19" s="2504"/>
      <c r="K19" s="2506"/>
      <c r="L19" s="2507"/>
      <c r="M19" s="2512" t="s">
        <v>460</v>
      </c>
      <c r="N19" s="2516" t="s">
        <v>460</v>
      </c>
      <c r="O19" s="2517"/>
      <c r="P19" s="2518">
        <f t="shared" si="0"/>
        <v>0</v>
      </c>
      <c r="Q19" s="2511"/>
      <c r="R19" s="2519"/>
      <c r="S19" s="2512" t="s">
        <v>460</v>
      </c>
      <c r="T19" s="2513" t="s">
        <v>460</v>
      </c>
      <c r="U19" s="2447"/>
      <c r="V19" s="2520"/>
      <c r="W19" s="2502"/>
      <c r="X19" s="2504"/>
    </row>
    <row r="20" spans="1:24">
      <c r="A20" s="2514" t="s">
        <v>474</v>
      </c>
      <c r="B20" s="2515" t="s">
        <v>531</v>
      </c>
      <c r="C20" s="2500" t="s">
        <v>460</v>
      </c>
      <c r="D20" s="2501">
        <v>521</v>
      </c>
      <c r="E20" s="2502">
        <v>1141</v>
      </c>
      <c r="F20" s="2502">
        <v>2065</v>
      </c>
      <c r="G20" s="2503">
        <v>2183</v>
      </c>
      <c r="H20" s="2504">
        <v>2222</v>
      </c>
      <c r="I20" s="2504">
        <v>1845</v>
      </c>
      <c r="J20" s="2504">
        <v>2023</v>
      </c>
      <c r="K20" s="2506">
        <v>2369</v>
      </c>
      <c r="L20" s="2507">
        <v>2143</v>
      </c>
      <c r="M20" s="2512" t="s">
        <v>460</v>
      </c>
      <c r="N20" s="2516" t="s">
        <v>460</v>
      </c>
      <c r="O20" s="2517">
        <v>3605</v>
      </c>
      <c r="P20" s="2518">
        <f t="shared" si="0"/>
        <v>4165</v>
      </c>
      <c r="Q20" s="2511"/>
      <c r="R20" s="2519"/>
      <c r="S20" s="2512" t="s">
        <v>460</v>
      </c>
      <c r="T20" s="2513" t="s">
        <v>460</v>
      </c>
      <c r="U20" s="2447"/>
      <c r="V20" s="2520">
        <v>4165</v>
      </c>
      <c r="W20" s="2502"/>
      <c r="X20" s="2504"/>
    </row>
    <row r="21" spans="1:24" ht="13.5" thickBot="1">
      <c r="A21" s="2480" t="s">
        <v>533</v>
      </c>
      <c r="B21" s="2551"/>
      <c r="C21" s="2552" t="s">
        <v>460</v>
      </c>
      <c r="D21" s="2501"/>
      <c r="E21" s="2502"/>
      <c r="F21" s="2502"/>
      <c r="G21" s="2485"/>
      <c r="H21" s="2553">
        <v>0</v>
      </c>
      <c r="I21" s="2553">
        <v>0</v>
      </c>
      <c r="J21" s="2553"/>
      <c r="K21" s="2554"/>
      <c r="L21" s="2555"/>
      <c r="M21" s="2494" t="s">
        <v>460</v>
      </c>
      <c r="N21" s="2556" t="s">
        <v>460</v>
      </c>
      <c r="O21" s="2557"/>
      <c r="P21" s="2491">
        <f t="shared" si="0"/>
        <v>0</v>
      </c>
      <c r="Q21" s="2558"/>
      <c r="R21" s="2559"/>
      <c r="S21" s="2529" t="s">
        <v>460</v>
      </c>
      <c r="T21" s="2560" t="s">
        <v>460</v>
      </c>
      <c r="U21" s="2447"/>
      <c r="V21" s="2496"/>
      <c r="W21" s="2497"/>
      <c r="X21" s="2553"/>
    </row>
    <row r="22" spans="1:24">
      <c r="A22" s="2561" t="s">
        <v>476</v>
      </c>
      <c r="B22" s="2499" t="s">
        <v>535</v>
      </c>
      <c r="C22" s="2562" t="s">
        <v>460</v>
      </c>
      <c r="D22" s="2563">
        <v>10052</v>
      </c>
      <c r="E22" s="2479">
        <v>10150</v>
      </c>
      <c r="F22" s="2479">
        <v>10890</v>
      </c>
      <c r="G22" s="2564">
        <v>11223</v>
      </c>
      <c r="H22" s="2564">
        <v>11842</v>
      </c>
      <c r="I22" s="2564">
        <v>12072</v>
      </c>
      <c r="J22" s="2564">
        <v>12206</v>
      </c>
      <c r="K22" s="2565">
        <v>12842</v>
      </c>
      <c r="L22" s="2566">
        <v>13444</v>
      </c>
      <c r="M22" s="2567">
        <f>M35</f>
        <v>14274</v>
      </c>
      <c r="N22" s="2568">
        <f>N35</f>
        <v>14274</v>
      </c>
      <c r="O22" s="2569">
        <v>3337</v>
      </c>
      <c r="P22" s="2570">
        <f>V22-O22</f>
        <v>3386</v>
      </c>
      <c r="Q22" s="2571"/>
      <c r="R22" s="2571"/>
      <c r="S22" s="2572">
        <f>SUM(O22:R22)</f>
        <v>6723</v>
      </c>
      <c r="T22" s="2573">
        <f>(S22/N22)*100</f>
        <v>47.099621689785629</v>
      </c>
      <c r="U22" s="2447"/>
      <c r="V22" s="2478">
        <v>6723</v>
      </c>
      <c r="W22" s="2479"/>
      <c r="X22" s="2564"/>
    </row>
    <row r="23" spans="1:24">
      <c r="A23" s="2514" t="s">
        <v>477</v>
      </c>
      <c r="B23" s="2515" t="s">
        <v>536</v>
      </c>
      <c r="C23" s="2574" t="s">
        <v>460</v>
      </c>
      <c r="D23" s="2501"/>
      <c r="E23" s="2502"/>
      <c r="F23" s="2502"/>
      <c r="G23" s="2503"/>
      <c r="H23" s="2503">
        <v>0</v>
      </c>
      <c r="I23" s="2503">
        <v>9</v>
      </c>
      <c r="J23" s="2503">
        <v>130</v>
      </c>
      <c r="K23" s="2575">
        <v>0</v>
      </c>
      <c r="L23" s="2507"/>
      <c r="M23" s="2576"/>
      <c r="N23" s="2577"/>
      <c r="O23" s="2578"/>
      <c r="P23" s="2579">
        <f t="shared" ref="P23:P40" si="1">V23-O23</f>
        <v>0</v>
      </c>
      <c r="Q23" s="2580"/>
      <c r="R23" s="2580"/>
      <c r="S23" s="2581">
        <f t="shared" ref="S23:S45" si="2">SUM(O23:R23)</f>
        <v>0</v>
      </c>
      <c r="T23" s="2582" t="e">
        <f t="shared" ref="T23:T45" si="3">(S23/N23)*100</f>
        <v>#DIV/0!</v>
      </c>
      <c r="U23" s="2447"/>
      <c r="V23" s="2520"/>
      <c r="W23" s="2502"/>
      <c r="X23" s="2503"/>
    </row>
    <row r="24" spans="1:24" ht="13.5" thickBot="1">
      <c r="A24" s="2480" t="s">
        <v>478</v>
      </c>
      <c r="B24" s="2551" t="s">
        <v>536</v>
      </c>
      <c r="C24" s="2583">
        <v>672</v>
      </c>
      <c r="D24" s="2584">
        <v>570</v>
      </c>
      <c r="E24" s="2585">
        <v>625</v>
      </c>
      <c r="F24" s="2585">
        <v>625</v>
      </c>
      <c r="G24" s="2485">
        <v>625</v>
      </c>
      <c r="H24" s="2485">
        <v>650</v>
      </c>
      <c r="I24" s="2485">
        <v>530</v>
      </c>
      <c r="J24" s="2485">
        <v>375</v>
      </c>
      <c r="K24" s="2586">
        <v>600</v>
      </c>
      <c r="L24" s="2488">
        <v>600</v>
      </c>
      <c r="M24" s="2587">
        <f>SUM(M25:M29)</f>
        <v>600</v>
      </c>
      <c r="N24" s="2588">
        <f>SUM(N25:N29)</f>
        <v>600</v>
      </c>
      <c r="O24" s="2589">
        <v>150</v>
      </c>
      <c r="P24" s="2590">
        <f t="shared" si="1"/>
        <v>200</v>
      </c>
      <c r="Q24" s="2591"/>
      <c r="R24" s="2591"/>
      <c r="S24" s="2592">
        <f t="shared" si="2"/>
        <v>350</v>
      </c>
      <c r="T24" s="2593">
        <f t="shared" si="3"/>
        <v>58.333333333333336</v>
      </c>
      <c r="U24" s="2447"/>
      <c r="V24" s="2532">
        <v>350</v>
      </c>
      <c r="W24" s="2484"/>
      <c r="X24" s="2485"/>
    </row>
    <row r="25" spans="1:24">
      <c r="A25" s="2498" t="s">
        <v>479</v>
      </c>
      <c r="B25" s="2499" t="s">
        <v>645</v>
      </c>
      <c r="C25" s="2562">
        <v>501</v>
      </c>
      <c r="D25" s="2501">
        <v>300</v>
      </c>
      <c r="E25" s="2502">
        <v>580</v>
      </c>
      <c r="F25" s="2502">
        <v>365</v>
      </c>
      <c r="G25" s="2594">
        <v>729</v>
      </c>
      <c r="H25" s="2594">
        <v>705</v>
      </c>
      <c r="I25" s="2594">
        <v>184</v>
      </c>
      <c r="J25" s="2594">
        <v>303</v>
      </c>
      <c r="K25" s="2565">
        <v>299</v>
      </c>
      <c r="L25" s="2595">
        <v>283</v>
      </c>
      <c r="M25" s="2567">
        <v>0</v>
      </c>
      <c r="N25" s="2596">
        <v>0</v>
      </c>
      <c r="O25" s="2597">
        <v>80</v>
      </c>
      <c r="P25" s="2570">
        <f t="shared" si="1"/>
        <v>98</v>
      </c>
      <c r="Q25" s="2571"/>
      <c r="R25" s="2571"/>
      <c r="S25" s="2572">
        <f t="shared" si="2"/>
        <v>178</v>
      </c>
      <c r="T25" s="2573" t="e">
        <f t="shared" si="3"/>
        <v>#DIV/0!</v>
      </c>
      <c r="U25" s="2447"/>
      <c r="V25" s="2549">
        <v>178</v>
      </c>
      <c r="W25" s="2550"/>
      <c r="X25" s="2594"/>
    </row>
    <row r="26" spans="1:24">
      <c r="A26" s="2514" t="s">
        <v>480</v>
      </c>
      <c r="B26" s="2515" t="s">
        <v>646</v>
      </c>
      <c r="C26" s="2574">
        <v>502</v>
      </c>
      <c r="D26" s="2501">
        <v>719</v>
      </c>
      <c r="E26" s="2502">
        <v>396</v>
      </c>
      <c r="F26" s="2502">
        <v>594</v>
      </c>
      <c r="G26" s="2503">
        <v>550</v>
      </c>
      <c r="H26" s="2503">
        <v>754</v>
      </c>
      <c r="I26" s="2503">
        <v>609</v>
      </c>
      <c r="J26" s="2503">
        <v>462</v>
      </c>
      <c r="K26" s="2575">
        <v>475</v>
      </c>
      <c r="L26" s="2507">
        <v>431</v>
      </c>
      <c r="M26" s="2576">
        <v>470</v>
      </c>
      <c r="N26" s="2598">
        <v>470</v>
      </c>
      <c r="O26" s="2578">
        <v>107</v>
      </c>
      <c r="P26" s="2579">
        <f t="shared" si="1"/>
        <v>124</v>
      </c>
      <c r="Q26" s="2580"/>
      <c r="R26" s="2580"/>
      <c r="S26" s="2581">
        <f t="shared" si="2"/>
        <v>231</v>
      </c>
      <c r="T26" s="2582">
        <f t="shared" si="3"/>
        <v>49.148936170212764</v>
      </c>
      <c r="U26" s="2447"/>
      <c r="V26" s="2520">
        <v>231</v>
      </c>
      <c r="W26" s="2502"/>
      <c r="X26" s="2503"/>
    </row>
    <row r="27" spans="1:24">
      <c r="A27" s="2514" t="s">
        <v>481</v>
      </c>
      <c r="B27" s="2515" t="s">
        <v>647</v>
      </c>
      <c r="C27" s="2574">
        <v>504</v>
      </c>
      <c r="D27" s="2501"/>
      <c r="E27" s="2502"/>
      <c r="F27" s="2502"/>
      <c r="G27" s="2503"/>
      <c r="H27" s="2503">
        <v>0</v>
      </c>
      <c r="I27" s="2503">
        <v>0</v>
      </c>
      <c r="J27" s="2503">
        <v>0</v>
      </c>
      <c r="K27" s="2575">
        <v>0</v>
      </c>
      <c r="L27" s="2507"/>
      <c r="M27" s="2576"/>
      <c r="N27" s="2598"/>
      <c r="O27" s="2578"/>
      <c r="P27" s="2579">
        <f t="shared" si="1"/>
        <v>0</v>
      </c>
      <c r="Q27" s="2580"/>
      <c r="R27" s="2580"/>
      <c r="S27" s="2581">
        <f t="shared" si="2"/>
        <v>0</v>
      </c>
      <c r="T27" s="2582" t="e">
        <f t="shared" si="3"/>
        <v>#DIV/0!</v>
      </c>
      <c r="U27" s="2447"/>
      <c r="V27" s="2520"/>
      <c r="W27" s="2502"/>
      <c r="X27" s="2503"/>
    </row>
    <row r="28" spans="1:24">
      <c r="A28" s="2514" t="s">
        <v>483</v>
      </c>
      <c r="B28" s="2515" t="s">
        <v>648</v>
      </c>
      <c r="C28" s="2574">
        <v>511</v>
      </c>
      <c r="D28" s="2501">
        <v>725</v>
      </c>
      <c r="E28" s="2502">
        <v>377</v>
      </c>
      <c r="F28" s="2502">
        <v>293</v>
      </c>
      <c r="G28" s="2503">
        <v>911</v>
      </c>
      <c r="H28" s="2503">
        <v>286</v>
      </c>
      <c r="I28" s="2503">
        <v>623</v>
      </c>
      <c r="J28" s="2503">
        <v>331</v>
      </c>
      <c r="K28" s="2575">
        <v>594</v>
      </c>
      <c r="L28" s="2507">
        <v>639</v>
      </c>
      <c r="M28" s="2576">
        <v>130</v>
      </c>
      <c r="N28" s="2598">
        <v>130</v>
      </c>
      <c r="O28" s="2578">
        <v>112</v>
      </c>
      <c r="P28" s="2579">
        <f t="shared" si="1"/>
        <v>47</v>
      </c>
      <c r="Q28" s="2580"/>
      <c r="R28" s="2580"/>
      <c r="S28" s="2581">
        <f t="shared" si="2"/>
        <v>159</v>
      </c>
      <c r="T28" s="2582">
        <f t="shared" si="3"/>
        <v>122.30769230769232</v>
      </c>
      <c r="U28" s="2447"/>
      <c r="V28" s="2520">
        <v>159</v>
      </c>
      <c r="W28" s="2502"/>
      <c r="X28" s="2503"/>
    </row>
    <row r="29" spans="1:24">
      <c r="A29" s="2514" t="s">
        <v>484</v>
      </c>
      <c r="B29" s="2515" t="s">
        <v>649</v>
      </c>
      <c r="C29" s="2574">
        <v>518</v>
      </c>
      <c r="D29" s="2501">
        <v>405</v>
      </c>
      <c r="E29" s="2502">
        <v>397</v>
      </c>
      <c r="F29" s="2502">
        <v>322</v>
      </c>
      <c r="G29" s="2503">
        <v>346</v>
      </c>
      <c r="H29" s="2503">
        <v>311</v>
      </c>
      <c r="I29" s="2503">
        <v>365</v>
      </c>
      <c r="J29" s="2503">
        <v>424</v>
      </c>
      <c r="K29" s="2575">
        <v>463</v>
      </c>
      <c r="L29" s="2507">
        <v>491</v>
      </c>
      <c r="M29" s="2576">
        <v>0</v>
      </c>
      <c r="N29" s="2598">
        <v>0</v>
      </c>
      <c r="O29" s="2578">
        <v>128</v>
      </c>
      <c r="P29" s="2579">
        <f t="shared" si="1"/>
        <v>183</v>
      </c>
      <c r="Q29" s="2580"/>
      <c r="R29" s="2580"/>
      <c r="S29" s="2581">
        <f t="shared" si="2"/>
        <v>311</v>
      </c>
      <c r="T29" s="2582" t="e">
        <f t="shared" si="3"/>
        <v>#DIV/0!</v>
      </c>
      <c r="U29" s="2447"/>
      <c r="V29" s="2520">
        <v>311</v>
      </c>
      <c r="W29" s="2502"/>
      <c r="X29" s="2503"/>
    </row>
    <row r="30" spans="1:24">
      <c r="A30" s="2514" t="s">
        <v>485</v>
      </c>
      <c r="B30" s="2599" t="s">
        <v>651</v>
      </c>
      <c r="C30" s="2574">
        <v>521</v>
      </c>
      <c r="D30" s="2501">
        <v>6946</v>
      </c>
      <c r="E30" s="2502">
        <v>6990</v>
      </c>
      <c r="F30" s="2502">
        <v>7549</v>
      </c>
      <c r="G30" s="2503">
        <v>7781</v>
      </c>
      <c r="H30" s="2503">
        <v>8377</v>
      </c>
      <c r="I30" s="2503">
        <v>8716</v>
      </c>
      <c r="J30" s="2503">
        <v>8926</v>
      </c>
      <c r="K30" s="2575">
        <v>9278</v>
      </c>
      <c r="L30" s="2507">
        <v>9790</v>
      </c>
      <c r="M30" s="2576">
        <v>10092</v>
      </c>
      <c r="N30" s="2598">
        <v>10092</v>
      </c>
      <c r="O30" s="2578">
        <v>2383</v>
      </c>
      <c r="P30" s="2579">
        <f t="shared" si="1"/>
        <v>2359</v>
      </c>
      <c r="Q30" s="2580"/>
      <c r="R30" s="2580"/>
      <c r="S30" s="2581">
        <f t="shared" si="2"/>
        <v>4742</v>
      </c>
      <c r="T30" s="2582">
        <f t="shared" si="3"/>
        <v>46.987713040031707</v>
      </c>
      <c r="U30" s="2447"/>
      <c r="V30" s="2520">
        <v>4742</v>
      </c>
      <c r="W30" s="2502"/>
      <c r="X30" s="2503"/>
    </row>
    <row r="31" spans="1:24">
      <c r="A31" s="2514" t="s">
        <v>543</v>
      </c>
      <c r="B31" s="2599" t="s">
        <v>652</v>
      </c>
      <c r="C31" s="2574" t="s">
        <v>545</v>
      </c>
      <c r="D31" s="2501">
        <v>2596</v>
      </c>
      <c r="E31" s="2502">
        <v>2700</v>
      </c>
      <c r="F31" s="2502">
        <v>2709</v>
      </c>
      <c r="G31" s="2503">
        <v>2878</v>
      </c>
      <c r="H31" s="2503">
        <v>3044</v>
      </c>
      <c r="I31" s="2503">
        <v>3128</v>
      </c>
      <c r="J31" s="2503">
        <v>3187</v>
      </c>
      <c r="K31" s="2575">
        <v>3312</v>
      </c>
      <c r="L31" s="2507">
        <v>3499</v>
      </c>
      <c r="M31" s="2576">
        <v>3582</v>
      </c>
      <c r="N31" s="2598">
        <v>3582</v>
      </c>
      <c r="O31" s="2578">
        <v>852</v>
      </c>
      <c r="P31" s="2579">
        <f t="shared" si="1"/>
        <v>861</v>
      </c>
      <c r="Q31" s="2580"/>
      <c r="R31" s="2580"/>
      <c r="S31" s="2581">
        <f t="shared" si="2"/>
        <v>1713</v>
      </c>
      <c r="T31" s="2582">
        <f t="shared" si="3"/>
        <v>47.822445561139027</v>
      </c>
      <c r="U31" s="2447"/>
      <c r="V31" s="2520">
        <v>1713</v>
      </c>
      <c r="W31" s="2502"/>
      <c r="X31" s="2503"/>
    </row>
    <row r="32" spans="1:24">
      <c r="A32" s="2514" t="s">
        <v>488</v>
      </c>
      <c r="B32" s="2515" t="s">
        <v>653</v>
      </c>
      <c r="C32" s="2574">
        <v>557</v>
      </c>
      <c r="D32" s="2501"/>
      <c r="E32" s="2502"/>
      <c r="F32" s="2502"/>
      <c r="G32" s="2503"/>
      <c r="H32" s="2503">
        <v>0</v>
      </c>
      <c r="I32" s="2503">
        <v>0</v>
      </c>
      <c r="J32" s="2503">
        <v>0</v>
      </c>
      <c r="K32" s="2575">
        <v>0</v>
      </c>
      <c r="L32" s="2507"/>
      <c r="M32" s="2576"/>
      <c r="N32" s="2598"/>
      <c r="O32" s="2578"/>
      <c r="P32" s="2579">
        <f t="shared" si="1"/>
        <v>0</v>
      </c>
      <c r="Q32" s="2580"/>
      <c r="R32" s="2580"/>
      <c r="S32" s="2581">
        <f t="shared" si="2"/>
        <v>0</v>
      </c>
      <c r="T32" s="2582" t="e">
        <f>(S32/N32)*100</f>
        <v>#DIV/0!</v>
      </c>
      <c r="U32" s="2447"/>
      <c r="V32" s="2520"/>
      <c r="W32" s="2502"/>
      <c r="X32" s="2503"/>
    </row>
    <row r="33" spans="1:24">
      <c r="A33" s="2514" t="s">
        <v>489</v>
      </c>
      <c r="B33" s="2515" t="s">
        <v>654</v>
      </c>
      <c r="C33" s="2574">
        <v>551</v>
      </c>
      <c r="D33" s="2501">
        <v>46</v>
      </c>
      <c r="E33" s="2502">
        <v>20</v>
      </c>
      <c r="F33" s="2502">
        <v>33</v>
      </c>
      <c r="G33" s="2503">
        <v>33</v>
      </c>
      <c r="H33" s="2503">
        <v>27</v>
      </c>
      <c r="I33" s="2503">
        <v>26</v>
      </c>
      <c r="J33" s="2503">
        <v>42</v>
      </c>
      <c r="K33" s="2575">
        <v>37</v>
      </c>
      <c r="L33" s="2507">
        <v>44</v>
      </c>
      <c r="M33" s="2576"/>
      <c r="N33" s="2598"/>
      <c r="O33" s="2578"/>
      <c r="P33" s="2579">
        <f t="shared" si="1"/>
        <v>22</v>
      </c>
      <c r="Q33" s="2580"/>
      <c r="R33" s="2580"/>
      <c r="S33" s="2581">
        <f t="shared" si="2"/>
        <v>22</v>
      </c>
      <c r="T33" s="2582" t="e">
        <f t="shared" si="3"/>
        <v>#DIV/0!</v>
      </c>
      <c r="U33" s="2447"/>
      <c r="V33" s="2520">
        <v>22</v>
      </c>
      <c r="W33" s="2502"/>
      <c r="X33" s="2503"/>
    </row>
    <row r="34" spans="1:24" ht="13.5" thickBot="1">
      <c r="A34" s="2461" t="s">
        <v>548</v>
      </c>
      <c r="B34" s="2521" t="s">
        <v>655</v>
      </c>
      <c r="C34" s="2600" t="s">
        <v>549</v>
      </c>
      <c r="D34" s="2523">
        <v>45</v>
      </c>
      <c r="E34" s="2524">
        <v>193</v>
      </c>
      <c r="F34" s="2524">
        <v>77</v>
      </c>
      <c r="G34" s="2601">
        <v>52</v>
      </c>
      <c r="H34" s="2601">
        <v>46</v>
      </c>
      <c r="I34" s="2601">
        <v>71</v>
      </c>
      <c r="J34" s="2601">
        <v>357</v>
      </c>
      <c r="K34" s="2602">
        <v>219</v>
      </c>
      <c r="L34" s="2555">
        <v>426</v>
      </c>
      <c r="M34" s="2603">
        <v>0</v>
      </c>
      <c r="N34" s="2604">
        <v>0</v>
      </c>
      <c r="O34" s="2605">
        <v>122</v>
      </c>
      <c r="P34" s="2590">
        <f t="shared" si="1"/>
        <v>122</v>
      </c>
      <c r="Q34" s="2591"/>
      <c r="R34" s="2591"/>
      <c r="S34" s="2592">
        <f t="shared" si="2"/>
        <v>244</v>
      </c>
      <c r="T34" s="2593" t="e">
        <f t="shared" si="3"/>
        <v>#DIV/0!</v>
      </c>
      <c r="U34" s="2447"/>
      <c r="V34" s="2496">
        <v>244</v>
      </c>
      <c r="W34" s="2497"/>
      <c r="X34" s="2601"/>
    </row>
    <row r="35" spans="1:24" ht="13.5" thickBot="1">
      <c r="A35" s="2533" t="s">
        <v>550</v>
      </c>
      <c r="B35" s="2534" t="s">
        <v>551</v>
      </c>
      <c r="C35" s="2535"/>
      <c r="D35" s="2536">
        <f t="shared" ref="D35:P35" si="4">SUM(D25:D34)</f>
        <v>11782</v>
      </c>
      <c r="E35" s="2537">
        <f t="shared" si="4"/>
        <v>11653</v>
      </c>
      <c r="F35" s="2537">
        <f t="shared" si="4"/>
        <v>11942</v>
      </c>
      <c r="G35" s="2606">
        <f t="shared" si="4"/>
        <v>13280</v>
      </c>
      <c r="H35" s="2606">
        <f>SUM(H25:H34)</f>
        <v>13550</v>
      </c>
      <c r="I35" s="2606">
        <f>SUM(I25:I34)</f>
        <v>13722</v>
      </c>
      <c r="J35" s="2606">
        <f>SUM(J25:J34)</f>
        <v>14032</v>
      </c>
      <c r="K35" s="2607">
        <v>14677</v>
      </c>
      <c r="L35" s="2608">
        <f>SUM(L25:L34)</f>
        <v>15603</v>
      </c>
      <c r="M35" s="2609">
        <f t="shared" si="4"/>
        <v>14274</v>
      </c>
      <c r="N35" s="2610">
        <f t="shared" si="4"/>
        <v>14274</v>
      </c>
      <c r="O35" s="2611">
        <f t="shared" si="4"/>
        <v>3784</v>
      </c>
      <c r="P35" s="2612">
        <f t="shared" si="4"/>
        <v>3816</v>
      </c>
      <c r="Q35" s="2613"/>
      <c r="R35" s="2613"/>
      <c r="S35" s="2536">
        <f t="shared" si="2"/>
        <v>7600</v>
      </c>
      <c r="T35" s="2614">
        <f t="shared" si="3"/>
        <v>53.243659801036848</v>
      </c>
      <c r="U35" s="2447"/>
      <c r="V35" s="2615">
        <f>SUM(V25:V34)</f>
        <v>7600</v>
      </c>
      <c r="W35" s="2537">
        <f>SUM(W25:W34)</f>
        <v>0</v>
      </c>
      <c r="X35" s="2537">
        <f>SUM(X25:X34)</f>
        <v>0</v>
      </c>
    </row>
    <row r="36" spans="1:24">
      <c r="A36" s="2498" t="s">
        <v>492</v>
      </c>
      <c r="B36" s="2499" t="s">
        <v>657</v>
      </c>
      <c r="C36" s="2562">
        <v>601</v>
      </c>
      <c r="D36" s="2616"/>
      <c r="E36" s="2550"/>
      <c r="F36" s="2550"/>
      <c r="G36" s="2594"/>
      <c r="H36" s="2594">
        <v>0</v>
      </c>
      <c r="I36" s="2594">
        <v>0</v>
      </c>
      <c r="J36" s="2594">
        <v>0</v>
      </c>
      <c r="K36" s="2565">
        <v>0</v>
      </c>
      <c r="L36" s="2595"/>
      <c r="M36" s="2567"/>
      <c r="N36" s="2617"/>
      <c r="O36" s="2569"/>
      <c r="P36" s="2570">
        <f t="shared" si="1"/>
        <v>0</v>
      </c>
      <c r="Q36" s="2571"/>
      <c r="R36" s="2571"/>
      <c r="S36" s="2572">
        <f t="shared" si="2"/>
        <v>0</v>
      </c>
      <c r="T36" s="2573" t="e">
        <f t="shared" si="3"/>
        <v>#DIV/0!</v>
      </c>
      <c r="U36" s="2447"/>
      <c r="V36" s="2549"/>
      <c r="W36" s="2550"/>
      <c r="X36" s="2594"/>
    </row>
    <row r="37" spans="1:24">
      <c r="A37" s="2514" t="s">
        <v>493</v>
      </c>
      <c r="B37" s="2515" t="s">
        <v>658</v>
      </c>
      <c r="C37" s="2574">
        <v>602</v>
      </c>
      <c r="D37" s="2501">
        <v>1441</v>
      </c>
      <c r="E37" s="2502">
        <v>1474</v>
      </c>
      <c r="F37" s="2502">
        <v>1395</v>
      </c>
      <c r="G37" s="2503">
        <v>1564</v>
      </c>
      <c r="H37" s="2503">
        <v>1628</v>
      </c>
      <c r="I37" s="2503">
        <v>1758</v>
      </c>
      <c r="J37" s="2503">
        <v>1842</v>
      </c>
      <c r="K37" s="2575">
        <v>1861</v>
      </c>
      <c r="L37" s="2507">
        <v>1935</v>
      </c>
      <c r="M37" s="2576"/>
      <c r="N37" s="2577"/>
      <c r="O37" s="2578">
        <v>603</v>
      </c>
      <c r="P37" s="2579">
        <f t="shared" si="1"/>
        <v>601</v>
      </c>
      <c r="Q37" s="2580"/>
      <c r="R37" s="2580"/>
      <c r="S37" s="2581">
        <f t="shared" si="2"/>
        <v>1204</v>
      </c>
      <c r="T37" s="2582" t="e">
        <f t="shared" si="3"/>
        <v>#DIV/0!</v>
      </c>
      <c r="U37" s="2447"/>
      <c r="V37" s="2520">
        <v>1204</v>
      </c>
      <c r="W37" s="2502"/>
      <c r="X37" s="2503"/>
    </row>
    <row r="38" spans="1:24">
      <c r="A38" s="2514" t="s">
        <v>494</v>
      </c>
      <c r="B38" s="2515" t="s">
        <v>659</v>
      </c>
      <c r="C38" s="2574">
        <v>604</v>
      </c>
      <c r="D38" s="2501"/>
      <c r="E38" s="2502"/>
      <c r="F38" s="2502"/>
      <c r="G38" s="2503"/>
      <c r="H38" s="2503">
        <v>0</v>
      </c>
      <c r="I38" s="2503">
        <v>0</v>
      </c>
      <c r="J38" s="2503"/>
      <c r="K38" s="2575">
        <v>0</v>
      </c>
      <c r="L38" s="2507"/>
      <c r="M38" s="2576"/>
      <c r="N38" s="2577"/>
      <c r="O38" s="2578"/>
      <c r="P38" s="2579">
        <f t="shared" si="1"/>
        <v>0</v>
      </c>
      <c r="Q38" s="2580"/>
      <c r="R38" s="2580"/>
      <c r="S38" s="2581">
        <f t="shared" si="2"/>
        <v>0</v>
      </c>
      <c r="T38" s="2582" t="e">
        <f t="shared" si="3"/>
        <v>#DIV/0!</v>
      </c>
      <c r="U38" s="2447"/>
      <c r="V38" s="2520"/>
      <c r="W38" s="2502"/>
      <c r="X38" s="2503"/>
    </row>
    <row r="39" spans="1:24">
      <c r="A39" s="2514" t="s">
        <v>495</v>
      </c>
      <c r="B39" s="2515" t="s">
        <v>660</v>
      </c>
      <c r="C39" s="2574" t="s">
        <v>556</v>
      </c>
      <c r="D39" s="2501">
        <v>10052</v>
      </c>
      <c r="E39" s="2502">
        <v>10150</v>
      </c>
      <c r="F39" s="2502">
        <v>10890</v>
      </c>
      <c r="G39" s="2503">
        <v>11223</v>
      </c>
      <c r="H39" s="2503">
        <v>11842</v>
      </c>
      <c r="I39" s="2503">
        <v>12072</v>
      </c>
      <c r="J39" s="2503">
        <v>12206</v>
      </c>
      <c r="K39" s="2575">
        <v>12842</v>
      </c>
      <c r="L39" s="2507">
        <v>13444</v>
      </c>
      <c r="M39" s="2576">
        <v>14274</v>
      </c>
      <c r="N39" s="2577">
        <v>14274</v>
      </c>
      <c r="O39" s="2578">
        <v>3337</v>
      </c>
      <c r="P39" s="2579">
        <f t="shared" si="1"/>
        <v>3386</v>
      </c>
      <c r="Q39" s="2580"/>
      <c r="R39" s="2580"/>
      <c r="S39" s="2581">
        <f t="shared" si="2"/>
        <v>6723</v>
      </c>
      <c r="T39" s="2582">
        <f t="shared" si="3"/>
        <v>47.099621689785629</v>
      </c>
      <c r="U39" s="2447"/>
      <c r="V39" s="2520">
        <v>6723</v>
      </c>
      <c r="W39" s="2502"/>
      <c r="X39" s="2503"/>
    </row>
    <row r="40" spans="1:24" ht="13.5" thickBot="1">
      <c r="A40" s="2461" t="s">
        <v>496</v>
      </c>
      <c r="B40" s="2521" t="s">
        <v>655</v>
      </c>
      <c r="C40" s="2600" t="s">
        <v>557</v>
      </c>
      <c r="D40" s="2523">
        <v>176</v>
      </c>
      <c r="E40" s="2524">
        <v>40</v>
      </c>
      <c r="F40" s="2524">
        <v>73</v>
      </c>
      <c r="G40" s="2601">
        <v>493</v>
      </c>
      <c r="H40" s="2601">
        <v>100</v>
      </c>
      <c r="I40" s="2601">
        <v>38</v>
      </c>
      <c r="J40" s="2601">
        <v>78</v>
      </c>
      <c r="K40" s="2602">
        <v>87</v>
      </c>
      <c r="L40" s="2555">
        <v>225</v>
      </c>
      <c r="M40" s="2603"/>
      <c r="N40" s="2618"/>
      <c r="O40" s="2605">
        <v>10</v>
      </c>
      <c r="P40" s="2590">
        <f t="shared" si="1"/>
        <v>18</v>
      </c>
      <c r="Q40" s="2591"/>
      <c r="R40" s="2591"/>
      <c r="S40" s="2592">
        <f t="shared" si="2"/>
        <v>28</v>
      </c>
      <c r="T40" s="2593" t="e">
        <f t="shared" si="3"/>
        <v>#DIV/0!</v>
      </c>
      <c r="U40" s="2447"/>
      <c r="V40" s="2496">
        <v>28</v>
      </c>
      <c r="W40" s="2497"/>
      <c r="X40" s="2601"/>
    </row>
    <row r="41" spans="1:24" ht="13.5" thickBot="1">
      <c r="A41" s="2533" t="s">
        <v>497</v>
      </c>
      <c r="B41" s="2534" t="s">
        <v>558</v>
      </c>
      <c r="C41" s="2535" t="s">
        <v>460</v>
      </c>
      <c r="D41" s="2536">
        <f t="shared" ref="D41:S41" si="5">SUM(D36:D40)</f>
        <v>11669</v>
      </c>
      <c r="E41" s="2537">
        <f t="shared" si="5"/>
        <v>11664</v>
      </c>
      <c r="F41" s="2537">
        <f t="shared" si="5"/>
        <v>12358</v>
      </c>
      <c r="G41" s="2606">
        <f t="shared" si="5"/>
        <v>13280</v>
      </c>
      <c r="H41" s="2606">
        <f>SUM(H36:H40)</f>
        <v>13570</v>
      </c>
      <c r="I41" s="2606">
        <f>SUM(I36:I40)</f>
        <v>13868</v>
      </c>
      <c r="J41" s="2606">
        <f>SUM(J36:J40)</f>
        <v>14126</v>
      </c>
      <c r="K41" s="2607">
        <v>14790</v>
      </c>
      <c r="L41" s="2608">
        <f>SUM(L36:L40)</f>
        <v>15604</v>
      </c>
      <c r="M41" s="2609">
        <f t="shared" si="5"/>
        <v>14274</v>
      </c>
      <c r="N41" s="2610">
        <f t="shared" si="5"/>
        <v>14274</v>
      </c>
      <c r="O41" s="2619">
        <f t="shared" si="5"/>
        <v>3950</v>
      </c>
      <c r="P41" s="2620">
        <f t="shared" si="5"/>
        <v>4005</v>
      </c>
      <c r="Q41" s="2621"/>
      <c r="R41" s="2622"/>
      <c r="S41" s="2623">
        <f t="shared" si="5"/>
        <v>7955</v>
      </c>
      <c r="T41" s="2614">
        <f t="shared" si="3"/>
        <v>55.73069917332213</v>
      </c>
      <c r="U41" s="2447"/>
      <c r="V41" s="2615">
        <f>SUM(V36:V40)</f>
        <v>7955</v>
      </c>
      <c r="W41" s="2537">
        <f>SUM(W36:W40)</f>
        <v>0</v>
      </c>
      <c r="X41" s="2537">
        <f>SUM(X36:X40)</f>
        <v>0</v>
      </c>
    </row>
    <row r="42" spans="1:24" ht="6.75" customHeight="1" thickBot="1">
      <c r="A42" s="2461"/>
      <c r="B42" s="2624"/>
      <c r="C42" s="2625"/>
      <c r="D42" s="2523"/>
      <c r="E42" s="2524"/>
      <c r="F42" s="2524"/>
      <c r="G42" s="2626"/>
      <c r="H42" s="2626"/>
      <c r="I42" s="2626"/>
      <c r="J42" s="2626"/>
      <c r="K42" s="2627"/>
      <c r="L42" s="2628"/>
      <c r="M42" s="2629"/>
      <c r="N42" s="2630"/>
      <c r="O42" s="2631"/>
      <c r="P42" s="2631"/>
      <c r="Q42" s="2632"/>
      <c r="R42" s="2633"/>
      <c r="S42" s="2634"/>
      <c r="T42" s="2635"/>
      <c r="U42" s="2447"/>
      <c r="V42" s="2636"/>
      <c r="W42" s="2524"/>
      <c r="X42" s="2524"/>
    </row>
    <row r="43" spans="1:24" ht="13.5" thickBot="1">
      <c r="A43" s="2637" t="s">
        <v>498</v>
      </c>
      <c r="B43" s="2534" t="s">
        <v>536</v>
      </c>
      <c r="C43" s="2535" t="s">
        <v>460</v>
      </c>
      <c r="D43" s="2536">
        <f t="shared" ref="D43:P43" si="6">D41-D39</f>
        <v>1617</v>
      </c>
      <c r="E43" s="2537">
        <f t="shared" si="6"/>
        <v>1514</v>
      </c>
      <c r="F43" s="2537">
        <f t="shared" si="6"/>
        <v>1468</v>
      </c>
      <c r="G43" s="2606">
        <f>G41-G39</f>
        <v>2057</v>
      </c>
      <c r="H43" s="2606">
        <f>H41-H39</f>
        <v>1728</v>
      </c>
      <c r="I43" s="2606">
        <f>I41-I39</f>
        <v>1796</v>
      </c>
      <c r="J43" s="2606">
        <f>J41-J39</f>
        <v>1920</v>
      </c>
      <c r="K43" s="2607">
        <v>1948</v>
      </c>
      <c r="L43" s="2608">
        <f>L41-L39</f>
        <v>2160</v>
      </c>
      <c r="M43" s="2536">
        <f>M41-M39</f>
        <v>0</v>
      </c>
      <c r="N43" s="2638">
        <f t="shared" si="6"/>
        <v>0</v>
      </c>
      <c r="O43" s="2639">
        <f t="shared" si="6"/>
        <v>613</v>
      </c>
      <c r="P43" s="2639">
        <f t="shared" si="6"/>
        <v>619</v>
      </c>
      <c r="Q43" s="2615"/>
      <c r="R43" s="2640"/>
      <c r="S43" s="2641">
        <f t="shared" si="2"/>
        <v>1232</v>
      </c>
      <c r="T43" s="2614" t="e">
        <f t="shared" si="3"/>
        <v>#DIV/0!</v>
      </c>
      <c r="U43" s="2447"/>
      <c r="V43" s="2615">
        <f>V41-V39</f>
        <v>1232</v>
      </c>
      <c r="W43" s="2537">
        <f>W41-W39</f>
        <v>0</v>
      </c>
      <c r="X43" s="2537">
        <f>X41-X39</f>
        <v>0</v>
      </c>
    </row>
    <row r="44" spans="1:24" ht="13.5" thickBot="1">
      <c r="A44" s="2533" t="s">
        <v>499</v>
      </c>
      <c r="B44" s="2534" t="s">
        <v>559</v>
      </c>
      <c r="C44" s="2535" t="s">
        <v>460</v>
      </c>
      <c r="D44" s="2536">
        <f t="shared" ref="D44:P44" si="7">D41-D35</f>
        <v>-113</v>
      </c>
      <c r="E44" s="2537">
        <f t="shared" si="7"/>
        <v>11</v>
      </c>
      <c r="F44" s="2537">
        <f t="shared" si="7"/>
        <v>416</v>
      </c>
      <c r="G44" s="2606">
        <f>G41-G35</f>
        <v>0</v>
      </c>
      <c r="H44" s="2606">
        <f>H41-H35</f>
        <v>20</v>
      </c>
      <c r="I44" s="2606">
        <f>I41-I35</f>
        <v>146</v>
      </c>
      <c r="J44" s="2606">
        <f>J41-J35</f>
        <v>94</v>
      </c>
      <c r="K44" s="2607">
        <v>113</v>
      </c>
      <c r="L44" s="2608">
        <f>L41-L35</f>
        <v>1</v>
      </c>
      <c r="M44" s="2536">
        <f>M41-M35</f>
        <v>0</v>
      </c>
      <c r="N44" s="2638">
        <f t="shared" si="7"/>
        <v>0</v>
      </c>
      <c r="O44" s="2639">
        <f t="shared" si="7"/>
        <v>166</v>
      </c>
      <c r="P44" s="2639">
        <f t="shared" si="7"/>
        <v>189</v>
      </c>
      <c r="Q44" s="2615"/>
      <c r="R44" s="2640"/>
      <c r="S44" s="2641">
        <f t="shared" si="2"/>
        <v>355</v>
      </c>
      <c r="T44" s="2614" t="e">
        <f t="shared" si="3"/>
        <v>#DIV/0!</v>
      </c>
      <c r="U44" s="2447"/>
      <c r="V44" s="2615">
        <f>V41-V35</f>
        <v>355</v>
      </c>
      <c r="W44" s="2537">
        <f>W41-W35</f>
        <v>0</v>
      </c>
      <c r="X44" s="2537">
        <f>X41-X35</f>
        <v>0</v>
      </c>
    </row>
    <row r="45" spans="1:24" ht="13.5" thickBot="1">
      <c r="A45" s="2642" t="s">
        <v>500</v>
      </c>
      <c r="B45" s="2643" t="s">
        <v>536</v>
      </c>
      <c r="C45" s="2452" t="s">
        <v>460</v>
      </c>
      <c r="D45" s="2536">
        <f t="shared" ref="D45:P45" si="8">D44-D39</f>
        <v>-10165</v>
      </c>
      <c r="E45" s="2537">
        <f t="shared" si="8"/>
        <v>-10139</v>
      </c>
      <c r="F45" s="2537">
        <f t="shared" si="8"/>
        <v>-10474</v>
      </c>
      <c r="G45" s="2606">
        <f t="shared" si="8"/>
        <v>-11223</v>
      </c>
      <c r="H45" s="2606">
        <f>H44-H39</f>
        <v>-11822</v>
      </c>
      <c r="I45" s="2606">
        <f>I44-I39</f>
        <v>-11926</v>
      </c>
      <c r="J45" s="2606">
        <f>J44-J39</f>
        <v>-12112</v>
      </c>
      <c r="K45" s="2607">
        <v>-12729</v>
      </c>
      <c r="L45" s="2644">
        <f>L44-L39</f>
        <v>-13443</v>
      </c>
      <c r="M45" s="2536">
        <f t="shared" si="8"/>
        <v>-14274</v>
      </c>
      <c r="N45" s="2638">
        <f t="shared" si="8"/>
        <v>-14274</v>
      </c>
      <c r="O45" s="2639">
        <f t="shared" si="8"/>
        <v>-3171</v>
      </c>
      <c r="P45" s="2639">
        <f t="shared" si="8"/>
        <v>-3197</v>
      </c>
      <c r="Q45" s="2615"/>
      <c r="R45" s="2640"/>
      <c r="S45" s="2645">
        <f t="shared" si="2"/>
        <v>-6368</v>
      </c>
      <c r="T45" s="2614">
        <f t="shared" si="3"/>
        <v>44.612582317500348</v>
      </c>
      <c r="U45" s="2447"/>
      <c r="V45" s="2615">
        <f>V44-V39</f>
        <v>-6368</v>
      </c>
      <c r="W45" s="2537">
        <f>W44-W39</f>
        <v>0</v>
      </c>
      <c r="X45" s="2537">
        <f>X44-X39</f>
        <v>0</v>
      </c>
    </row>
    <row r="46" spans="1:24">
      <c r="A46" s="2646"/>
      <c r="B46" s="2647"/>
      <c r="C46" s="2648"/>
      <c r="D46" s="2647"/>
      <c r="E46" s="2647"/>
      <c r="F46" s="2647"/>
      <c r="G46" s="2647"/>
      <c r="H46" s="2649"/>
      <c r="I46" s="2649"/>
      <c r="J46" s="2649"/>
      <c r="K46" s="2649"/>
      <c r="L46" s="2649"/>
      <c r="M46" s="2649"/>
      <c r="N46" s="2427"/>
      <c r="O46" s="2649"/>
      <c r="P46" s="2649"/>
      <c r="Q46" s="2649"/>
      <c r="R46" s="2649"/>
      <c r="S46" s="2649"/>
      <c r="T46" s="2650"/>
      <c r="U46" s="2649"/>
      <c r="V46" s="2649"/>
      <c r="W46" s="2649"/>
      <c r="X46" s="2649"/>
    </row>
    <row r="47" spans="1:24">
      <c r="A47" s="2646"/>
      <c r="B47" s="2647"/>
      <c r="C47" s="2648"/>
      <c r="D47" s="2647"/>
      <c r="E47" s="2647"/>
      <c r="F47" s="2647"/>
      <c r="G47" s="2647"/>
      <c r="H47" s="2649"/>
      <c r="I47" s="2649"/>
      <c r="J47" s="2649"/>
      <c r="K47" s="2649"/>
      <c r="L47" s="2649"/>
      <c r="M47" s="2649"/>
      <c r="N47" s="2427"/>
      <c r="O47" s="2649"/>
      <c r="P47" s="2649"/>
      <c r="Q47" s="2649"/>
      <c r="R47" s="2649"/>
      <c r="S47" s="2649"/>
      <c r="T47" s="2650"/>
      <c r="U47" s="2649"/>
      <c r="V47" s="2649"/>
      <c r="W47" s="2649"/>
      <c r="X47" s="2649"/>
    </row>
    <row r="48" spans="1:24">
      <c r="A48" s="2651" t="s">
        <v>661</v>
      </c>
      <c r="B48" s="2647"/>
      <c r="C48" s="2648"/>
      <c r="D48" s="2647"/>
      <c r="E48" s="2647"/>
      <c r="F48" s="2647"/>
      <c r="G48" s="2647"/>
      <c r="H48" s="2649"/>
      <c r="I48" s="2649"/>
      <c r="J48" s="2649"/>
      <c r="K48" s="2649"/>
      <c r="L48" s="2649"/>
      <c r="M48" s="2649"/>
      <c r="N48" s="2427"/>
      <c r="O48" s="2649"/>
      <c r="P48" s="2649"/>
      <c r="Q48" s="2649"/>
      <c r="R48" s="2649"/>
      <c r="S48" s="2647"/>
      <c r="T48" s="2647"/>
      <c r="U48" s="2647"/>
      <c r="V48" s="2647"/>
      <c r="W48" s="2647"/>
      <c r="X48" s="2647"/>
    </row>
    <row r="49" spans="1:24">
      <c r="A49" s="2652" t="s">
        <v>662</v>
      </c>
      <c r="B49" s="2647"/>
      <c r="C49" s="2648"/>
      <c r="D49" s="2647"/>
      <c r="E49" s="2647"/>
      <c r="F49" s="2647"/>
      <c r="G49" s="2647"/>
      <c r="H49" s="2649"/>
      <c r="I49" s="2649"/>
      <c r="J49" s="2649"/>
      <c r="K49" s="2649"/>
      <c r="L49" s="2649"/>
      <c r="M49" s="2649"/>
      <c r="N49" s="2427"/>
      <c r="O49" s="2649"/>
      <c r="P49" s="2649"/>
      <c r="Q49" s="2649"/>
      <c r="R49" s="2649"/>
      <c r="S49" s="2647"/>
      <c r="T49" s="2647"/>
      <c r="U49" s="2647"/>
      <c r="V49" s="2647"/>
      <c r="W49" s="2647"/>
      <c r="X49" s="2647"/>
    </row>
    <row r="50" spans="1:24">
      <c r="A50" s="2653" t="s">
        <v>663</v>
      </c>
      <c r="B50" s="2647"/>
      <c r="C50" s="2648"/>
      <c r="D50" s="2647"/>
      <c r="E50" s="2647"/>
      <c r="F50" s="2647"/>
      <c r="G50" s="2647"/>
      <c r="H50" s="2649"/>
      <c r="I50" s="2649"/>
      <c r="J50" s="2649"/>
      <c r="K50" s="2649"/>
      <c r="L50" s="2649"/>
      <c r="M50" s="2649"/>
      <c r="N50" s="2427"/>
      <c r="O50" s="2649"/>
      <c r="P50" s="2649"/>
      <c r="Q50" s="2649"/>
      <c r="R50" s="2649"/>
      <c r="S50" s="2647"/>
      <c r="T50" s="2647"/>
      <c r="U50" s="2647"/>
      <c r="V50" s="2647"/>
      <c r="W50" s="2647"/>
      <c r="X50" s="2647"/>
    </row>
    <row r="51" spans="1:24">
      <c r="A51" s="2654"/>
      <c r="B51" s="2647"/>
      <c r="C51" s="2648"/>
      <c r="D51" s="2647"/>
      <c r="E51" s="2647"/>
      <c r="F51" s="2647"/>
      <c r="G51" s="2647"/>
      <c r="H51" s="2649"/>
      <c r="I51" s="2649"/>
      <c r="J51" s="2649"/>
      <c r="K51" s="2649"/>
      <c r="L51" s="2649"/>
      <c r="M51" s="2649"/>
      <c r="N51" s="2427"/>
      <c r="O51" s="2649"/>
      <c r="P51" s="2649"/>
      <c r="Q51" s="2649"/>
      <c r="R51" s="2649"/>
      <c r="S51" s="2647"/>
      <c r="T51" s="2647"/>
      <c r="U51" s="2647"/>
      <c r="V51" s="2647"/>
      <c r="W51" s="2647"/>
      <c r="X51" s="2647"/>
    </row>
    <row r="52" spans="1:24">
      <c r="A52" s="2646" t="s">
        <v>668</v>
      </c>
      <c r="B52" s="2647"/>
      <c r="C52" s="2648"/>
      <c r="D52" s="2647"/>
      <c r="E52" s="2647"/>
      <c r="F52" s="2647"/>
      <c r="G52" s="2647"/>
      <c r="H52" s="2649"/>
      <c r="I52" s="2649"/>
      <c r="J52" s="2649"/>
      <c r="K52" s="2649"/>
      <c r="L52" s="2649"/>
      <c r="M52" s="2649"/>
      <c r="N52" s="2427"/>
      <c r="O52" s="2649"/>
      <c r="P52" s="2649"/>
      <c r="Q52" s="2649"/>
      <c r="R52" s="2649"/>
      <c r="S52" s="2647"/>
      <c r="T52" s="2647"/>
      <c r="U52" s="2647"/>
      <c r="V52" s="2647"/>
      <c r="W52" s="2647"/>
      <c r="X52" s="2647"/>
    </row>
    <row r="53" spans="1:24">
      <c r="A53" s="2646"/>
      <c r="B53" s="2647"/>
      <c r="C53" s="2648"/>
      <c r="D53" s="2647"/>
      <c r="E53" s="2647"/>
      <c r="F53" s="2647"/>
      <c r="G53" s="2647"/>
      <c r="H53" s="2649"/>
      <c r="I53" s="2649"/>
      <c r="J53" s="2649"/>
      <c r="K53" s="2649"/>
      <c r="L53" s="2649"/>
      <c r="M53" s="2649"/>
      <c r="N53" s="2427"/>
      <c r="O53" s="2649"/>
      <c r="P53" s="2649"/>
      <c r="Q53" s="2649"/>
      <c r="R53" s="2649"/>
      <c r="S53" s="2647"/>
      <c r="T53" s="2647"/>
      <c r="U53" s="2647"/>
      <c r="V53" s="2647"/>
      <c r="W53" s="2647"/>
      <c r="X53" s="2647"/>
    </row>
    <row r="54" spans="1:24">
      <c r="A54" s="2646" t="s">
        <v>669</v>
      </c>
      <c r="B54" s="2647"/>
      <c r="C54" s="2648"/>
      <c r="D54" s="2647"/>
      <c r="E54" s="2647"/>
      <c r="F54" s="2647"/>
      <c r="G54" s="2647"/>
      <c r="H54" s="2649"/>
      <c r="I54" s="2649"/>
      <c r="J54" s="2649"/>
      <c r="K54" s="2649"/>
      <c r="L54" s="2649"/>
      <c r="M54" s="2649"/>
      <c r="N54" s="2427"/>
      <c r="O54" s="2649"/>
      <c r="P54" s="2649"/>
      <c r="Q54" s="2649"/>
      <c r="R54" s="2649"/>
      <c r="S54" s="2647"/>
      <c r="T54" s="2647"/>
      <c r="U54" s="2647"/>
      <c r="V54" s="2647"/>
      <c r="W54" s="2647"/>
      <c r="X54" s="2647"/>
    </row>
    <row r="55" spans="1:24">
      <c r="A55" s="2655"/>
      <c r="B55" s="2647"/>
      <c r="C55" s="2648"/>
      <c r="D55" s="2647"/>
      <c r="E55" s="2647"/>
      <c r="F55" s="2647"/>
      <c r="G55" s="2647"/>
      <c r="H55" s="2649"/>
      <c r="I55" s="2649"/>
      <c r="J55" s="2649"/>
      <c r="K55" s="2649"/>
      <c r="L55" s="2649"/>
      <c r="M55" s="2649"/>
      <c r="N55" s="2427"/>
      <c r="O55" s="2649"/>
      <c r="P55" s="2649"/>
      <c r="Q55" s="2649"/>
      <c r="R55" s="2649"/>
      <c r="S55" s="2649"/>
      <c r="T55" s="2650"/>
      <c r="U55" s="2649"/>
      <c r="V55" s="2649"/>
      <c r="W55" s="2649"/>
      <c r="X55" s="2649"/>
    </row>
    <row r="56" spans="1:24">
      <c r="A56" s="2646"/>
      <c r="B56" s="2647"/>
      <c r="C56" s="2648"/>
      <c r="D56" s="2647"/>
      <c r="E56" s="2647"/>
      <c r="F56" s="2647"/>
      <c r="G56" s="2647"/>
      <c r="H56" s="2649"/>
      <c r="I56" s="2649"/>
      <c r="J56" s="2649"/>
      <c r="K56" s="2649"/>
      <c r="L56" s="2649"/>
      <c r="M56" s="2649"/>
      <c r="N56" s="2427"/>
      <c r="O56" s="2649"/>
      <c r="P56" s="2649"/>
      <c r="Q56" s="2649"/>
      <c r="R56" s="2649"/>
      <c r="S56" s="2649"/>
      <c r="T56" s="2650"/>
      <c r="U56" s="2649"/>
      <c r="V56" s="2649"/>
      <c r="W56" s="2649"/>
      <c r="X56" s="2649"/>
    </row>
    <row r="57" spans="1:24">
      <c r="A57" s="2646"/>
      <c r="B57" s="2647"/>
      <c r="C57" s="2648"/>
      <c r="D57" s="2647"/>
      <c r="E57" s="2647"/>
      <c r="F57" s="2647"/>
      <c r="G57" s="2647"/>
      <c r="H57" s="2649"/>
      <c r="I57" s="2649"/>
      <c r="J57" s="2649"/>
      <c r="K57" s="2649"/>
      <c r="L57" s="2649"/>
      <c r="M57" s="2649"/>
      <c r="N57" s="2427"/>
      <c r="O57" s="2649"/>
      <c r="P57" s="2649"/>
      <c r="Q57" s="2649"/>
      <c r="R57" s="2649"/>
      <c r="S57" s="2649"/>
      <c r="T57" s="2650"/>
      <c r="U57" s="2649"/>
      <c r="V57" s="2649"/>
      <c r="W57" s="2649"/>
      <c r="X57" s="2649"/>
    </row>
    <row r="58" spans="1:24">
      <c r="A58" s="2646"/>
      <c r="B58" s="2647"/>
      <c r="C58" s="2648"/>
      <c r="D58" s="2647"/>
      <c r="E58" s="2647"/>
      <c r="F58" s="2647"/>
      <c r="G58" s="2647"/>
      <c r="H58" s="2649"/>
      <c r="I58" s="2649"/>
      <c r="J58" s="2649"/>
      <c r="K58" s="2649"/>
      <c r="L58" s="2649"/>
      <c r="M58" s="2649"/>
      <c r="N58" s="2427"/>
      <c r="O58" s="2649"/>
      <c r="P58" s="2649"/>
      <c r="Q58" s="2649"/>
      <c r="R58" s="2649"/>
      <c r="S58" s="2649"/>
      <c r="T58" s="2650"/>
      <c r="U58" s="2649"/>
      <c r="V58" s="2649"/>
      <c r="W58" s="2649"/>
      <c r="X58" s="2649"/>
    </row>
    <row r="59" spans="1:24">
      <c r="A59" s="2646"/>
      <c r="B59" s="2647"/>
      <c r="C59" s="2648"/>
      <c r="D59" s="2647"/>
      <c r="E59" s="2647"/>
      <c r="F59" s="2647"/>
      <c r="G59" s="2647"/>
      <c r="H59" s="2649"/>
      <c r="I59" s="2649"/>
      <c r="J59" s="2649"/>
      <c r="K59" s="2649"/>
      <c r="L59" s="2649"/>
      <c r="M59" s="2649"/>
      <c r="N59" s="2427"/>
      <c r="O59" s="2649"/>
      <c r="P59" s="2649"/>
      <c r="Q59" s="2649"/>
      <c r="R59" s="2649"/>
      <c r="S59" s="2649"/>
      <c r="T59" s="2650"/>
      <c r="U59" s="2649"/>
      <c r="V59" s="2649"/>
      <c r="W59" s="2649"/>
      <c r="X59" s="2649"/>
    </row>
    <row r="60" spans="1:24">
      <c r="A60" s="2646"/>
      <c r="B60" s="2647"/>
      <c r="C60" s="2648"/>
      <c r="D60" s="2647"/>
      <c r="E60" s="2647"/>
      <c r="F60" s="2647"/>
      <c r="G60" s="2647"/>
      <c r="H60" s="2649"/>
      <c r="I60" s="2649"/>
      <c r="J60" s="2649"/>
      <c r="K60" s="2649"/>
      <c r="L60" s="2649"/>
      <c r="M60" s="2649"/>
      <c r="N60" s="2427"/>
      <c r="O60" s="2649"/>
      <c r="P60" s="2649"/>
      <c r="Q60" s="2649"/>
      <c r="R60" s="2649"/>
      <c r="S60" s="2649"/>
      <c r="T60" s="2650"/>
      <c r="U60" s="2649"/>
      <c r="V60" s="2649"/>
      <c r="W60" s="2649"/>
      <c r="X60" s="2649"/>
    </row>
    <row r="61" spans="1:24">
      <c r="A61" s="2646"/>
      <c r="B61" s="2647"/>
      <c r="C61" s="2648"/>
      <c r="D61" s="2647"/>
      <c r="E61" s="2647"/>
      <c r="F61" s="2647"/>
      <c r="G61" s="2647"/>
      <c r="H61" s="2649"/>
      <c r="I61" s="2649"/>
      <c r="J61" s="2649"/>
      <c r="K61" s="2649"/>
      <c r="L61" s="2649"/>
      <c r="M61" s="2649"/>
      <c r="N61" s="2427"/>
      <c r="O61" s="2649"/>
      <c r="P61" s="2649"/>
      <c r="Q61" s="2649"/>
      <c r="R61" s="2649"/>
      <c r="S61" s="2649"/>
      <c r="T61" s="2650"/>
      <c r="U61" s="2649"/>
      <c r="V61" s="2649"/>
      <c r="W61" s="2649"/>
      <c r="X61" s="2649"/>
    </row>
    <row r="62" spans="1:24">
      <c r="A62" s="2646"/>
      <c r="B62" s="2647"/>
      <c r="C62" s="2648"/>
      <c r="D62" s="2647"/>
      <c r="E62" s="2647"/>
      <c r="F62" s="2647"/>
      <c r="G62" s="2647"/>
      <c r="H62" s="2649"/>
      <c r="I62" s="2649"/>
      <c r="J62" s="2649"/>
      <c r="K62" s="2649"/>
      <c r="L62" s="2649"/>
      <c r="M62" s="2649"/>
      <c r="N62" s="2427"/>
      <c r="O62" s="2649"/>
      <c r="P62" s="2649"/>
      <c r="Q62" s="2649"/>
      <c r="R62" s="2649"/>
      <c r="S62" s="2649"/>
      <c r="T62" s="2650"/>
      <c r="U62" s="2649"/>
      <c r="V62" s="2649"/>
      <c r="W62" s="2649"/>
      <c r="X62" s="2649"/>
    </row>
    <row r="63" spans="1:24" ht="18">
      <c r="A63" s="2656"/>
      <c r="B63" s="2422"/>
      <c r="C63" s="2657"/>
      <c r="D63" s="2422"/>
      <c r="E63" s="2422"/>
      <c r="F63" s="2422"/>
      <c r="G63" s="2422"/>
      <c r="H63" s="2658"/>
      <c r="I63" s="2658"/>
      <c r="J63" s="2658"/>
      <c r="K63" s="2658"/>
      <c r="L63" s="2658"/>
      <c r="M63" s="2658"/>
      <c r="N63" s="2659"/>
      <c r="O63" s="2658"/>
      <c r="P63" s="2658"/>
      <c r="Q63" s="2658"/>
      <c r="R63" s="2658"/>
      <c r="S63" s="2658"/>
      <c r="T63" s="2660"/>
      <c r="U63" s="2658"/>
      <c r="V63" s="2658"/>
      <c r="W63" s="2658"/>
      <c r="X63" s="2658"/>
    </row>
    <row r="64" spans="1:24" ht="18">
      <c r="A64" s="2656"/>
      <c r="B64" s="2422"/>
      <c r="C64" s="2657"/>
      <c r="D64" s="2422"/>
      <c r="E64" s="2422"/>
      <c r="F64" s="2422"/>
      <c r="G64" s="2422"/>
      <c r="H64" s="2658"/>
      <c r="I64" s="2658"/>
      <c r="J64" s="2658"/>
      <c r="K64" s="2658"/>
      <c r="L64" s="2658"/>
      <c r="M64" s="2658"/>
      <c r="N64" s="2659"/>
      <c r="O64" s="2658"/>
      <c r="P64" s="2658"/>
      <c r="Q64" s="2658"/>
      <c r="R64" s="2658"/>
      <c r="S64" s="2658"/>
      <c r="T64" s="2660"/>
      <c r="U64" s="2658"/>
      <c r="V64" s="2658"/>
      <c r="W64" s="2658"/>
      <c r="X64" s="2658"/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59055118110236227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93"/>
  <sheetViews>
    <sheetView zoomScale="80" zoomScaleNormal="80" zoomScaleSheetLayoutView="100" workbookViewId="0">
      <selection activeCell="D44" sqref="D44"/>
    </sheetView>
  </sheetViews>
  <sheetFormatPr defaultRowHeight="12.75"/>
  <cols>
    <col min="1" max="1" width="13.7109375" style="147" customWidth="1"/>
    <col min="2" max="2" width="12.7109375" style="147" customWidth="1"/>
    <col min="3" max="3" width="79.7109375" style="147" customWidth="1"/>
    <col min="4" max="4" width="15.7109375" style="147" customWidth="1"/>
    <col min="5" max="6" width="15.85546875" style="219" customWidth="1"/>
    <col min="7" max="7" width="13.28515625" style="147" customWidth="1"/>
    <col min="8" max="8" width="9.140625" style="147"/>
    <col min="9" max="9" width="10.140625" style="147" bestFit="1" customWidth="1"/>
    <col min="10" max="236" width="9.140625" style="147"/>
    <col min="237" max="237" width="13.7109375" style="147" customWidth="1"/>
    <col min="238" max="238" width="12.7109375" style="147" customWidth="1"/>
    <col min="239" max="239" width="79.7109375" style="147" customWidth="1"/>
    <col min="240" max="240" width="15.7109375" style="147" customWidth="1"/>
    <col min="241" max="262" width="15.85546875" style="147" customWidth="1"/>
    <col min="263" max="263" width="13.28515625" style="147" customWidth="1"/>
    <col min="264" max="264" width="9.140625" style="147"/>
    <col min="265" max="265" width="10.140625" style="147" bestFit="1" customWidth="1"/>
    <col min="266" max="492" width="9.140625" style="147"/>
    <col min="493" max="493" width="13.7109375" style="147" customWidth="1"/>
    <col min="494" max="494" width="12.7109375" style="147" customWidth="1"/>
    <col min="495" max="495" width="79.7109375" style="147" customWidth="1"/>
    <col min="496" max="496" width="15.7109375" style="147" customWidth="1"/>
    <col min="497" max="518" width="15.85546875" style="147" customWidth="1"/>
    <col min="519" max="519" width="13.28515625" style="147" customWidth="1"/>
    <col min="520" max="520" width="9.140625" style="147"/>
    <col min="521" max="521" width="10.140625" style="147" bestFit="1" customWidth="1"/>
    <col min="522" max="748" width="9.140625" style="147"/>
    <col min="749" max="749" width="13.7109375" style="147" customWidth="1"/>
    <col min="750" max="750" width="12.7109375" style="147" customWidth="1"/>
    <col min="751" max="751" width="79.7109375" style="147" customWidth="1"/>
    <col min="752" max="752" width="15.7109375" style="147" customWidth="1"/>
    <col min="753" max="774" width="15.85546875" style="147" customWidth="1"/>
    <col min="775" max="775" width="13.28515625" style="147" customWidth="1"/>
    <col min="776" max="776" width="9.140625" style="147"/>
    <col min="777" max="777" width="10.140625" style="147" bestFit="1" customWidth="1"/>
    <col min="778" max="1004" width="9.140625" style="147"/>
    <col min="1005" max="1005" width="13.7109375" style="147" customWidth="1"/>
    <col min="1006" max="1006" width="12.7109375" style="147" customWidth="1"/>
    <col min="1007" max="1007" width="79.7109375" style="147" customWidth="1"/>
    <col min="1008" max="1008" width="15.7109375" style="147" customWidth="1"/>
    <col min="1009" max="1030" width="15.85546875" style="147" customWidth="1"/>
    <col min="1031" max="1031" width="13.28515625" style="147" customWidth="1"/>
    <col min="1032" max="1032" width="9.140625" style="147"/>
    <col min="1033" max="1033" width="10.140625" style="147" bestFit="1" customWidth="1"/>
    <col min="1034" max="1260" width="9.140625" style="147"/>
    <col min="1261" max="1261" width="13.7109375" style="147" customWidth="1"/>
    <col min="1262" max="1262" width="12.7109375" style="147" customWidth="1"/>
    <col min="1263" max="1263" width="79.7109375" style="147" customWidth="1"/>
    <col min="1264" max="1264" width="15.7109375" style="147" customWidth="1"/>
    <col min="1265" max="1286" width="15.85546875" style="147" customWidth="1"/>
    <col min="1287" max="1287" width="13.28515625" style="147" customWidth="1"/>
    <col min="1288" max="1288" width="9.140625" style="147"/>
    <col min="1289" max="1289" width="10.140625" style="147" bestFit="1" customWidth="1"/>
    <col min="1290" max="1516" width="9.140625" style="147"/>
    <col min="1517" max="1517" width="13.7109375" style="147" customWidth="1"/>
    <col min="1518" max="1518" width="12.7109375" style="147" customWidth="1"/>
    <col min="1519" max="1519" width="79.7109375" style="147" customWidth="1"/>
    <col min="1520" max="1520" width="15.7109375" style="147" customWidth="1"/>
    <col min="1521" max="1542" width="15.85546875" style="147" customWidth="1"/>
    <col min="1543" max="1543" width="13.28515625" style="147" customWidth="1"/>
    <col min="1544" max="1544" width="9.140625" style="147"/>
    <col min="1545" max="1545" width="10.140625" style="147" bestFit="1" customWidth="1"/>
    <col min="1546" max="1772" width="9.140625" style="147"/>
    <col min="1773" max="1773" width="13.7109375" style="147" customWidth="1"/>
    <col min="1774" max="1774" width="12.7109375" style="147" customWidth="1"/>
    <col min="1775" max="1775" width="79.7109375" style="147" customWidth="1"/>
    <col min="1776" max="1776" width="15.7109375" style="147" customWidth="1"/>
    <col min="1777" max="1798" width="15.85546875" style="147" customWidth="1"/>
    <col min="1799" max="1799" width="13.28515625" style="147" customWidth="1"/>
    <col min="1800" max="1800" width="9.140625" style="147"/>
    <col min="1801" max="1801" width="10.140625" style="147" bestFit="1" customWidth="1"/>
    <col min="1802" max="2028" width="9.140625" style="147"/>
    <col min="2029" max="2029" width="13.7109375" style="147" customWidth="1"/>
    <col min="2030" max="2030" width="12.7109375" style="147" customWidth="1"/>
    <col min="2031" max="2031" width="79.7109375" style="147" customWidth="1"/>
    <col min="2032" max="2032" width="15.7109375" style="147" customWidth="1"/>
    <col min="2033" max="2054" width="15.85546875" style="147" customWidth="1"/>
    <col min="2055" max="2055" width="13.28515625" style="147" customWidth="1"/>
    <col min="2056" max="2056" width="9.140625" style="147"/>
    <col min="2057" max="2057" width="10.140625" style="147" bestFit="1" customWidth="1"/>
    <col min="2058" max="2284" width="9.140625" style="147"/>
    <col min="2285" max="2285" width="13.7109375" style="147" customWidth="1"/>
    <col min="2286" max="2286" width="12.7109375" style="147" customWidth="1"/>
    <col min="2287" max="2287" width="79.7109375" style="147" customWidth="1"/>
    <col min="2288" max="2288" width="15.7109375" style="147" customWidth="1"/>
    <col min="2289" max="2310" width="15.85546875" style="147" customWidth="1"/>
    <col min="2311" max="2311" width="13.28515625" style="147" customWidth="1"/>
    <col min="2312" max="2312" width="9.140625" style="147"/>
    <col min="2313" max="2313" width="10.140625" style="147" bestFit="1" customWidth="1"/>
    <col min="2314" max="2540" width="9.140625" style="147"/>
    <col min="2541" max="2541" width="13.7109375" style="147" customWidth="1"/>
    <col min="2542" max="2542" width="12.7109375" style="147" customWidth="1"/>
    <col min="2543" max="2543" width="79.7109375" style="147" customWidth="1"/>
    <col min="2544" max="2544" width="15.7109375" style="147" customWidth="1"/>
    <col min="2545" max="2566" width="15.85546875" style="147" customWidth="1"/>
    <col min="2567" max="2567" width="13.28515625" style="147" customWidth="1"/>
    <col min="2568" max="2568" width="9.140625" style="147"/>
    <col min="2569" max="2569" width="10.140625" style="147" bestFit="1" customWidth="1"/>
    <col min="2570" max="2796" width="9.140625" style="147"/>
    <col min="2797" max="2797" width="13.7109375" style="147" customWidth="1"/>
    <col min="2798" max="2798" width="12.7109375" style="147" customWidth="1"/>
    <col min="2799" max="2799" width="79.7109375" style="147" customWidth="1"/>
    <col min="2800" max="2800" width="15.7109375" style="147" customWidth="1"/>
    <col min="2801" max="2822" width="15.85546875" style="147" customWidth="1"/>
    <col min="2823" max="2823" width="13.28515625" style="147" customWidth="1"/>
    <col min="2824" max="2824" width="9.140625" style="147"/>
    <col min="2825" max="2825" width="10.140625" style="147" bestFit="1" customWidth="1"/>
    <col min="2826" max="3052" width="9.140625" style="147"/>
    <col min="3053" max="3053" width="13.7109375" style="147" customWidth="1"/>
    <col min="3054" max="3054" width="12.7109375" style="147" customWidth="1"/>
    <col min="3055" max="3055" width="79.7109375" style="147" customWidth="1"/>
    <col min="3056" max="3056" width="15.7109375" style="147" customWidth="1"/>
    <col min="3057" max="3078" width="15.85546875" style="147" customWidth="1"/>
    <col min="3079" max="3079" width="13.28515625" style="147" customWidth="1"/>
    <col min="3080" max="3080" width="9.140625" style="147"/>
    <col min="3081" max="3081" width="10.140625" style="147" bestFit="1" customWidth="1"/>
    <col min="3082" max="3308" width="9.140625" style="147"/>
    <col min="3309" max="3309" width="13.7109375" style="147" customWidth="1"/>
    <col min="3310" max="3310" width="12.7109375" style="147" customWidth="1"/>
    <col min="3311" max="3311" width="79.7109375" style="147" customWidth="1"/>
    <col min="3312" max="3312" width="15.7109375" style="147" customWidth="1"/>
    <col min="3313" max="3334" width="15.85546875" style="147" customWidth="1"/>
    <col min="3335" max="3335" width="13.28515625" style="147" customWidth="1"/>
    <col min="3336" max="3336" width="9.140625" style="147"/>
    <col min="3337" max="3337" width="10.140625" style="147" bestFit="1" customWidth="1"/>
    <col min="3338" max="3564" width="9.140625" style="147"/>
    <col min="3565" max="3565" width="13.7109375" style="147" customWidth="1"/>
    <col min="3566" max="3566" width="12.7109375" style="147" customWidth="1"/>
    <col min="3567" max="3567" width="79.7109375" style="147" customWidth="1"/>
    <col min="3568" max="3568" width="15.7109375" style="147" customWidth="1"/>
    <col min="3569" max="3590" width="15.85546875" style="147" customWidth="1"/>
    <col min="3591" max="3591" width="13.28515625" style="147" customWidth="1"/>
    <col min="3592" max="3592" width="9.140625" style="147"/>
    <col min="3593" max="3593" width="10.140625" style="147" bestFit="1" customWidth="1"/>
    <col min="3594" max="3820" width="9.140625" style="147"/>
    <col min="3821" max="3821" width="13.7109375" style="147" customWidth="1"/>
    <col min="3822" max="3822" width="12.7109375" style="147" customWidth="1"/>
    <col min="3823" max="3823" width="79.7109375" style="147" customWidth="1"/>
    <col min="3824" max="3824" width="15.7109375" style="147" customWidth="1"/>
    <col min="3825" max="3846" width="15.85546875" style="147" customWidth="1"/>
    <col min="3847" max="3847" width="13.28515625" style="147" customWidth="1"/>
    <col min="3848" max="3848" width="9.140625" style="147"/>
    <col min="3849" max="3849" width="10.140625" style="147" bestFit="1" customWidth="1"/>
    <col min="3850" max="4076" width="9.140625" style="147"/>
    <col min="4077" max="4077" width="13.7109375" style="147" customWidth="1"/>
    <col min="4078" max="4078" width="12.7109375" style="147" customWidth="1"/>
    <col min="4079" max="4079" width="79.7109375" style="147" customWidth="1"/>
    <col min="4080" max="4080" width="15.7109375" style="147" customWidth="1"/>
    <col min="4081" max="4102" width="15.85546875" style="147" customWidth="1"/>
    <col min="4103" max="4103" width="13.28515625" style="147" customWidth="1"/>
    <col min="4104" max="4104" width="9.140625" style="147"/>
    <col min="4105" max="4105" width="10.140625" style="147" bestFit="1" customWidth="1"/>
    <col min="4106" max="4332" width="9.140625" style="147"/>
    <col min="4333" max="4333" width="13.7109375" style="147" customWidth="1"/>
    <col min="4334" max="4334" width="12.7109375" style="147" customWidth="1"/>
    <col min="4335" max="4335" width="79.7109375" style="147" customWidth="1"/>
    <col min="4336" max="4336" width="15.7109375" style="147" customWidth="1"/>
    <col min="4337" max="4358" width="15.85546875" style="147" customWidth="1"/>
    <col min="4359" max="4359" width="13.28515625" style="147" customWidth="1"/>
    <col min="4360" max="4360" width="9.140625" style="147"/>
    <col min="4361" max="4361" width="10.140625" style="147" bestFit="1" customWidth="1"/>
    <col min="4362" max="4588" width="9.140625" style="147"/>
    <col min="4589" max="4589" width="13.7109375" style="147" customWidth="1"/>
    <col min="4590" max="4590" width="12.7109375" style="147" customWidth="1"/>
    <col min="4591" max="4591" width="79.7109375" style="147" customWidth="1"/>
    <col min="4592" max="4592" width="15.7109375" style="147" customWidth="1"/>
    <col min="4593" max="4614" width="15.85546875" style="147" customWidth="1"/>
    <col min="4615" max="4615" width="13.28515625" style="147" customWidth="1"/>
    <col min="4616" max="4616" width="9.140625" style="147"/>
    <col min="4617" max="4617" width="10.140625" style="147" bestFit="1" customWidth="1"/>
    <col min="4618" max="4844" width="9.140625" style="147"/>
    <col min="4845" max="4845" width="13.7109375" style="147" customWidth="1"/>
    <col min="4846" max="4846" width="12.7109375" style="147" customWidth="1"/>
    <col min="4847" max="4847" width="79.7109375" style="147" customWidth="1"/>
    <col min="4848" max="4848" width="15.7109375" style="147" customWidth="1"/>
    <col min="4849" max="4870" width="15.85546875" style="147" customWidth="1"/>
    <col min="4871" max="4871" width="13.28515625" style="147" customWidth="1"/>
    <col min="4872" max="4872" width="9.140625" style="147"/>
    <col min="4873" max="4873" width="10.140625" style="147" bestFit="1" customWidth="1"/>
    <col min="4874" max="5100" width="9.140625" style="147"/>
    <col min="5101" max="5101" width="13.7109375" style="147" customWidth="1"/>
    <col min="5102" max="5102" width="12.7109375" style="147" customWidth="1"/>
    <col min="5103" max="5103" width="79.7109375" style="147" customWidth="1"/>
    <col min="5104" max="5104" width="15.7109375" style="147" customWidth="1"/>
    <col min="5105" max="5126" width="15.85546875" style="147" customWidth="1"/>
    <col min="5127" max="5127" width="13.28515625" style="147" customWidth="1"/>
    <col min="5128" max="5128" width="9.140625" style="147"/>
    <col min="5129" max="5129" width="10.140625" style="147" bestFit="1" customWidth="1"/>
    <col min="5130" max="5356" width="9.140625" style="147"/>
    <col min="5357" max="5357" width="13.7109375" style="147" customWidth="1"/>
    <col min="5358" max="5358" width="12.7109375" style="147" customWidth="1"/>
    <col min="5359" max="5359" width="79.7109375" style="147" customWidth="1"/>
    <col min="5360" max="5360" width="15.7109375" style="147" customWidth="1"/>
    <col min="5361" max="5382" width="15.85546875" style="147" customWidth="1"/>
    <col min="5383" max="5383" width="13.28515625" style="147" customWidth="1"/>
    <col min="5384" max="5384" width="9.140625" style="147"/>
    <col min="5385" max="5385" width="10.140625" style="147" bestFit="1" customWidth="1"/>
    <col min="5386" max="5612" width="9.140625" style="147"/>
    <col min="5613" max="5613" width="13.7109375" style="147" customWidth="1"/>
    <col min="5614" max="5614" width="12.7109375" style="147" customWidth="1"/>
    <col min="5615" max="5615" width="79.7109375" style="147" customWidth="1"/>
    <col min="5616" max="5616" width="15.7109375" style="147" customWidth="1"/>
    <col min="5617" max="5638" width="15.85546875" style="147" customWidth="1"/>
    <col min="5639" max="5639" width="13.28515625" style="147" customWidth="1"/>
    <col min="5640" max="5640" width="9.140625" style="147"/>
    <col min="5641" max="5641" width="10.140625" style="147" bestFit="1" customWidth="1"/>
    <col min="5642" max="5868" width="9.140625" style="147"/>
    <col min="5869" max="5869" width="13.7109375" style="147" customWidth="1"/>
    <col min="5870" max="5870" width="12.7109375" style="147" customWidth="1"/>
    <col min="5871" max="5871" width="79.7109375" style="147" customWidth="1"/>
    <col min="5872" max="5872" width="15.7109375" style="147" customWidth="1"/>
    <col min="5873" max="5894" width="15.85546875" style="147" customWidth="1"/>
    <col min="5895" max="5895" width="13.28515625" style="147" customWidth="1"/>
    <col min="5896" max="5896" width="9.140625" style="147"/>
    <col min="5897" max="5897" width="10.140625" style="147" bestFit="1" customWidth="1"/>
    <col min="5898" max="6124" width="9.140625" style="147"/>
    <col min="6125" max="6125" width="13.7109375" style="147" customWidth="1"/>
    <col min="6126" max="6126" width="12.7109375" style="147" customWidth="1"/>
    <col min="6127" max="6127" width="79.7109375" style="147" customWidth="1"/>
    <col min="6128" max="6128" width="15.7109375" style="147" customWidth="1"/>
    <col min="6129" max="6150" width="15.85546875" style="147" customWidth="1"/>
    <col min="6151" max="6151" width="13.28515625" style="147" customWidth="1"/>
    <col min="6152" max="6152" width="9.140625" style="147"/>
    <col min="6153" max="6153" width="10.140625" style="147" bestFit="1" customWidth="1"/>
    <col min="6154" max="6380" width="9.140625" style="147"/>
    <col min="6381" max="6381" width="13.7109375" style="147" customWidth="1"/>
    <col min="6382" max="6382" width="12.7109375" style="147" customWidth="1"/>
    <col min="6383" max="6383" width="79.7109375" style="147" customWidth="1"/>
    <col min="6384" max="6384" width="15.7109375" style="147" customWidth="1"/>
    <col min="6385" max="6406" width="15.85546875" style="147" customWidth="1"/>
    <col min="6407" max="6407" width="13.28515625" style="147" customWidth="1"/>
    <col min="6408" max="6408" width="9.140625" style="147"/>
    <col min="6409" max="6409" width="10.140625" style="147" bestFit="1" customWidth="1"/>
    <col min="6410" max="6636" width="9.140625" style="147"/>
    <col min="6637" max="6637" width="13.7109375" style="147" customWidth="1"/>
    <col min="6638" max="6638" width="12.7109375" style="147" customWidth="1"/>
    <col min="6639" max="6639" width="79.7109375" style="147" customWidth="1"/>
    <col min="6640" max="6640" width="15.7109375" style="147" customWidth="1"/>
    <col min="6641" max="6662" width="15.85546875" style="147" customWidth="1"/>
    <col min="6663" max="6663" width="13.28515625" style="147" customWidth="1"/>
    <col min="6664" max="6664" width="9.140625" style="147"/>
    <col min="6665" max="6665" width="10.140625" style="147" bestFit="1" customWidth="1"/>
    <col min="6666" max="6892" width="9.140625" style="147"/>
    <col min="6893" max="6893" width="13.7109375" style="147" customWidth="1"/>
    <col min="6894" max="6894" width="12.7109375" style="147" customWidth="1"/>
    <col min="6895" max="6895" width="79.7109375" style="147" customWidth="1"/>
    <col min="6896" max="6896" width="15.7109375" style="147" customWidth="1"/>
    <col min="6897" max="6918" width="15.85546875" style="147" customWidth="1"/>
    <col min="6919" max="6919" width="13.28515625" style="147" customWidth="1"/>
    <col min="6920" max="6920" width="9.140625" style="147"/>
    <col min="6921" max="6921" width="10.140625" style="147" bestFit="1" customWidth="1"/>
    <col min="6922" max="7148" width="9.140625" style="147"/>
    <col min="7149" max="7149" width="13.7109375" style="147" customWidth="1"/>
    <col min="7150" max="7150" width="12.7109375" style="147" customWidth="1"/>
    <col min="7151" max="7151" width="79.7109375" style="147" customWidth="1"/>
    <col min="7152" max="7152" width="15.7109375" style="147" customWidth="1"/>
    <col min="7153" max="7174" width="15.85546875" style="147" customWidth="1"/>
    <col min="7175" max="7175" width="13.28515625" style="147" customWidth="1"/>
    <col min="7176" max="7176" width="9.140625" style="147"/>
    <col min="7177" max="7177" width="10.140625" style="147" bestFit="1" customWidth="1"/>
    <col min="7178" max="7404" width="9.140625" style="147"/>
    <col min="7405" max="7405" width="13.7109375" style="147" customWidth="1"/>
    <col min="7406" max="7406" width="12.7109375" style="147" customWidth="1"/>
    <col min="7407" max="7407" width="79.7109375" style="147" customWidth="1"/>
    <col min="7408" max="7408" width="15.7109375" style="147" customWidth="1"/>
    <col min="7409" max="7430" width="15.85546875" style="147" customWidth="1"/>
    <col min="7431" max="7431" width="13.28515625" style="147" customWidth="1"/>
    <col min="7432" max="7432" width="9.140625" style="147"/>
    <col min="7433" max="7433" width="10.140625" style="147" bestFit="1" customWidth="1"/>
    <col min="7434" max="7660" width="9.140625" style="147"/>
    <col min="7661" max="7661" width="13.7109375" style="147" customWidth="1"/>
    <col min="7662" max="7662" width="12.7109375" style="147" customWidth="1"/>
    <col min="7663" max="7663" width="79.7109375" style="147" customWidth="1"/>
    <col min="7664" max="7664" width="15.7109375" style="147" customWidth="1"/>
    <col min="7665" max="7686" width="15.85546875" style="147" customWidth="1"/>
    <col min="7687" max="7687" width="13.28515625" style="147" customWidth="1"/>
    <col min="7688" max="7688" width="9.140625" style="147"/>
    <col min="7689" max="7689" width="10.140625" style="147" bestFit="1" customWidth="1"/>
    <col min="7690" max="7916" width="9.140625" style="147"/>
    <col min="7917" max="7917" width="13.7109375" style="147" customWidth="1"/>
    <col min="7918" max="7918" width="12.7109375" style="147" customWidth="1"/>
    <col min="7919" max="7919" width="79.7109375" style="147" customWidth="1"/>
    <col min="7920" max="7920" width="15.7109375" style="147" customWidth="1"/>
    <col min="7921" max="7942" width="15.85546875" style="147" customWidth="1"/>
    <col min="7943" max="7943" width="13.28515625" style="147" customWidth="1"/>
    <col min="7944" max="7944" width="9.140625" style="147"/>
    <col min="7945" max="7945" width="10.140625" style="147" bestFit="1" customWidth="1"/>
    <col min="7946" max="8172" width="9.140625" style="147"/>
    <col min="8173" max="8173" width="13.7109375" style="147" customWidth="1"/>
    <col min="8174" max="8174" width="12.7109375" style="147" customWidth="1"/>
    <col min="8175" max="8175" width="79.7109375" style="147" customWidth="1"/>
    <col min="8176" max="8176" width="15.7109375" style="147" customWidth="1"/>
    <col min="8177" max="8198" width="15.85546875" style="147" customWidth="1"/>
    <col min="8199" max="8199" width="13.28515625" style="147" customWidth="1"/>
    <col min="8200" max="8200" width="9.140625" style="147"/>
    <col min="8201" max="8201" width="10.140625" style="147" bestFit="1" customWidth="1"/>
    <col min="8202" max="8428" width="9.140625" style="147"/>
    <col min="8429" max="8429" width="13.7109375" style="147" customWidth="1"/>
    <col min="8430" max="8430" width="12.7109375" style="147" customWidth="1"/>
    <col min="8431" max="8431" width="79.7109375" style="147" customWidth="1"/>
    <col min="8432" max="8432" width="15.7109375" style="147" customWidth="1"/>
    <col min="8433" max="8454" width="15.85546875" style="147" customWidth="1"/>
    <col min="8455" max="8455" width="13.28515625" style="147" customWidth="1"/>
    <col min="8456" max="8456" width="9.140625" style="147"/>
    <col min="8457" max="8457" width="10.140625" style="147" bestFit="1" customWidth="1"/>
    <col min="8458" max="8684" width="9.140625" style="147"/>
    <col min="8685" max="8685" width="13.7109375" style="147" customWidth="1"/>
    <col min="8686" max="8686" width="12.7109375" style="147" customWidth="1"/>
    <col min="8687" max="8687" width="79.7109375" style="147" customWidth="1"/>
    <col min="8688" max="8688" width="15.7109375" style="147" customWidth="1"/>
    <col min="8689" max="8710" width="15.85546875" style="147" customWidth="1"/>
    <col min="8711" max="8711" width="13.28515625" style="147" customWidth="1"/>
    <col min="8712" max="8712" width="9.140625" style="147"/>
    <col min="8713" max="8713" width="10.140625" style="147" bestFit="1" customWidth="1"/>
    <col min="8714" max="8940" width="9.140625" style="147"/>
    <col min="8941" max="8941" width="13.7109375" style="147" customWidth="1"/>
    <col min="8942" max="8942" width="12.7109375" style="147" customWidth="1"/>
    <col min="8943" max="8943" width="79.7109375" style="147" customWidth="1"/>
    <col min="8944" max="8944" width="15.7109375" style="147" customWidth="1"/>
    <col min="8945" max="8966" width="15.85546875" style="147" customWidth="1"/>
    <col min="8967" max="8967" width="13.28515625" style="147" customWidth="1"/>
    <col min="8968" max="8968" width="9.140625" style="147"/>
    <col min="8969" max="8969" width="10.140625" style="147" bestFit="1" customWidth="1"/>
    <col min="8970" max="9196" width="9.140625" style="147"/>
    <col min="9197" max="9197" width="13.7109375" style="147" customWidth="1"/>
    <col min="9198" max="9198" width="12.7109375" style="147" customWidth="1"/>
    <col min="9199" max="9199" width="79.7109375" style="147" customWidth="1"/>
    <col min="9200" max="9200" width="15.7109375" style="147" customWidth="1"/>
    <col min="9201" max="9222" width="15.85546875" style="147" customWidth="1"/>
    <col min="9223" max="9223" width="13.28515625" style="147" customWidth="1"/>
    <col min="9224" max="9224" width="9.140625" style="147"/>
    <col min="9225" max="9225" width="10.140625" style="147" bestFit="1" customWidth="1"/>
    <col min="9226" max="9452" width="9.140625" style="147"/>
    <col min="9453" max="9453" width="13.7109375" style="147" customWidth="1"/>
    <col min="9454" max="9454" width="12.7109375" style="147" customWidth="1"/>
    <col min="9455" max="9455" width="79.7109375" style="147" customWidth="1"/>
    <col min="9456" max="9456" width="15.7109375" style="147" customWidth="1"/>
    <col min="9457" max="9478" width="15.85546875" style="147" customWidth="1"/>
    <col min="9479" max="9479" width="13.28515625" style="147" customWidth="1"/>
    <col min="9480" max="9480" width="9.140625" style="147"/>
    <col min="9481" max="9481" width="10.140625" style="147" bestFit="1" customWidth="1"/>
    <col min="9482" max="9708" width="9.140625" style="147"/>
    <col min="9709" max="9709" width="13.7109375" style="147" customWidth="1"/>
    <col min="9710" max="9710" width="12.7109375" style="147" customWidth="1"/>
    <col min="9711" max="9711" width="79.7109375" style="147" customWidth="1"/>
    <col min="9712" max="9712" width="15.7109375" style="147" customWidth="1"/>
    <col min="9713" max="9734" width="15.85546875" style="147" customWidth="1"/>
    <col min="9735" max="9735" width="13.28515625" style="147" customWidth="1"/>
    <col min="9736" max="9736" width="9.140625" style="147"/>
    <col min="9737" max="9737" width="10.140625" style="147" bestFit="1" customWidth="1"/>
    <col min="9738" max="9964" width="9.140625" style="147"/>
    <col min="9965" max="9965" width="13.7109375" style="147" customWidth="1"/>
    <col min="9966" max="9966" width="12.7109375" style="147" customWidth="1"/>
    <col min="9967" max="9967" width="79.7109375" style="147" customWidth="1"/>
    <col min="9968" max="9968" width="15.7109375" style="147" customWidth="1"/>
    <col min="9969" max="9990" width="15.85546875" style="147" customWidth="1"/>
    <col min="9991" max="9991" width="13.28515625" style="147" customWidth="1"/>
    <col min="9992" max="9992" width="9.140625" style="147"/>
    <col min="9993" max="9993" width="10.140625" style="147" bestFit="1" customWidth="1"/>
    <col min="9994" max="10220" width="9.140625" style="147"/>
    <col min="10221" max="10221" width="13.7109375" style="147" customWidth="1"/>
    <col min="10222" max="10222" width="12.7109375" style="147" customWidth="1"/>
    <col min="10223" max="10223" width="79.7109375" style="147" customWidth="1"/>
    <col min="10224" max="10224" width="15.7109375" style="147" customWidth="1"/>
    <col min="10225" max="10246" width="15.85546875" style="147" customWidth="1"/>
    <col min="10247" max="10247" width="13.28515625" style="147" customWidth="1"/>
    <col min="10248" max="10248" width="9.140625" style="147"/>
    <col min="10249" max="10249" width="10.140625" style="147" bestFit="1" customWidth="1"/>
    <col min="10250" max="10476" width="9.140625" style="147"/>
    <col min="10477" max="10477" width="13.7109375" style="147" customWidth="1"/>
    <col min="10478" max="10478" width="12.7109375" style="147" customWidth="1"/>
    <col min="10479" max="10479" width="79.7109375" style="147" customWidth="1"/>
    <col min="10480" max="10480" width="15.7109375" style="147" customWidth="1"/>
    <col min="10481" max="10502" width="15.85546875" style="147" customWidth="1"/>
    <col min="10503" max="10503" width="13.28515625" style="147" customWidth="1"/>
    <col min="10504" max="10504" width="9.140625" style="147"/>
    <col min="10505" max="10505" width="10.140625" style="147" bestFit="1" customWidth="1"/>
    <col min="10506" max="10732" width="9.140625" style="147"/>
    <col min="10733" max="10733" width="13.7109375" style="147" customWidth="1"/>
    <col min="10734" max="10734" width="12.7109375" style="147" customWidth="1"/>
    <col min="10735" max="10735" width="79.7109375" style="147" customWidth="1"/>
    <col min="10736" max="10736" width="15.7109375" style="147" customWidth="1"/>
    <col min="10737" max="10758" width="15.85546875" style="147" customWidth="1"/>
    <col min="10759" max="10759" width="13.28515625" style="147" customWidth="1"/>
    <col min="10760" max="10760" width="9.140625" style="147"/>
    <col min="10761" max="10761" width="10.140625" style="147" bestFit="1" customWidth="1"/>
    <col min="10762" max="10988" width="9.140625" style="147"/>
    <col min="10989" max="10989" width="13.7109375" style="147" customWidth="1"/>
    <col min="10990" max="10990" width="12.7109375" style="147" customWidth="1"/>
    <col min="10991" max="10991" width="79.7109375" style="147" customWidth="1"/>
    <col min="10992" max="10992" width="15.7109375" style="147" customWidth="1"/>
    <col min="10993" max="11014" width="15.85546875" style="147" customWidth="1"/>
    <col min="11015" max="11015" width="13.28515625" style="147" customWidth="1"/>
    <col min="11016" max="11016" width="9.140625" style="147"/>
    <col min="11017" max="11017" width="10.140625" style="147" bestFit="1" customWidth="1"/>
    <col min="11018" max="11244" width="9.140625" style="147"/>
    <col min="11245" max="11245" width="13.7109375" style="147" customWidth="1"/>
    <col min="11246" max="11246" width="12.7109375" style="147" customWidth="1"/>
    <col min="11247" max="11247" width="79.7109375" style="147" customWidth="1"/>
    <col min="11248" max="11248" width="15.7109375" style="147" customWidth="1"/>
    <col min="11249" max="11270" width="15.85546875" style="147" customWidth="1"/>
    <col min="11271" max="11271" width="13.28515625" style="147" customWidth="1"/>
    <col min="11272" max="11272" width="9.140625" style="147"/>
    <col min="11273" max="11273" width="10.140625" style="147" bestFit="1" customWidth="1"/>
    <col min="11274" max="11500" width="9.140625" style="147"/>
    <col min="11501" max="11501" width="13.7109375" style="147" customWidth="1"/>
    <col min="11502" max="11502" width="12.7109375" style="147" customWidth="1"/>
    <col min="11503" max="11503" width="79.7109375" style="147" customWidth="1"/>
    <col min="11504" max="11504" width="15.7109375" style="147" customWidth="1"/>
    <col min="11505" max="11526" width="15.85546875" style="147" customWidth="1"/>
    <col min="11527" max="11527" width="13.28515625" style="147" customWidth="1"/>
    <col min="11528" max="11528" width="9.140625" style="147"/>
    <col min="11529" max="11529" width="10.140625" style="147" bestFit="1" customWidth="1"/>
    <col min="11530" max="11756" width="9.140625" style="147"/>
    <col min="11757" max="11757" width="13.7109375" style="147" customWidth="1"/>
    <col min="11758" max="11758" width="12.7109375" style="147" customWidth="1"/>
    <col min="11759" max="11759" width="79.7109375" style="147" customWidth="1"/>
    <col min="11760" max="11760" width="15.7109375" style="147" customWidth="1"/>
    <col min="11761" max="11782" width="15.85546875" style="147" customWidth="1"/>
    <col min="11783" max="11783" width="13.28515625" style="147" customWidth="1"/>
    <col min="11784" max="11784" width="9.140625" style="147"/>
    <col min="11785" max="11785" width="10.140625" style="147" bestFit="1" customWidth="1"/>
    <col min="11786" max="12012" width="9.140625" style="147"/>
    <col min="12013" max="12013" width="13.7109375" style="147" customWidth="1"/>
    <col min="12014" max="12014" width="12.7109375" style="147" customWidth="1"/>
    <col min="12015" max="12015" width="79.7109375" style="147" customWidth="1"/>
    <col min="12016" max="12016" width="15.7109375" style="147" customWidth="1"/>
    <col min="12017" max="12038" width="15.85546875" style="147" customWidth="1"/>
    <col min="12039" max="12039" width="13.28515625" style="147" customWidth="1"/>
    <col min="12040" max="12040" width="9.140625" style="147"/>
    <col min="12041" max="12041" width="10.140625" style="147" bestFit="1" customWidth="1"/>
    <col min="12042" max="12268" width="9.140625" style="147"/>
    <col min="12269" max="12269" width="13.7109375" style="147" customWidth="1"/>
    <col min="12270" max="12270" width="12.7109375" style="147" customWidth="1"/>
    <col min="12271" max="12271" width="79.7109375" style="147" customWidth="1"/>
    <col min="12272" max="12272" width="15.7109375" style="147" customWidth="1"/>
    <col min="12273" max="12294" width="15.85546875" style="147" customWidth="1"/>
    <col min="12295" max="12295" width="13.28515625" style="147" customWidth="1"/>
    <col min="12296" max="12296" width="9.140625" style="147"/>
    <col min="12297" max="12297" width="10.140625" style="147" bestFit="1" customWidth="1"/>
    <col min="12298" max="12524" width="9.140625" style="147"/>
    <col min="12525" max="12525" width="13.7109375" style="147" customWidth="1"/>
    <col min="12526" max="12526" width="12.7109375" style="147" customWidth="1"/>
    <col min="12527" max="12527" width="79.7109375" style="147" customWidth="1"/>
    <col min="12528" max="12528" width="15.7109375" style="147" customWidth="1"/>
    <col min="12529" max="12550" width="15.85546875" style="147" customWidth="1"/>
    <col min="12551" max="12551" width="13.28515625" style="147" customWidth="1"/>
    <col min="12552" max="12552" width="9.140625" style="147"/>
    <col min="12553" max="12553" width="10.140625" style="147" bestFit="1" customWidth="1"/>
    <col min="12554" max="12780" width="9.140625" style="147"/>
    <col min="12781" max="12781" width="13.7109375" style="147" customWidth="1"/>
    <col min="12782" max="12782" width="12.7109375" style="147" customWidth="1"/>
    <col min="12783" max="12783" width="79.7109375" style="147" customWidth="1"/>
    <col min="12784" max="12784" width="15.7109375" style="147" customWidth="1"/>
    <col min="12785" max="12806" width="15.85546875" style="147" customWidth="1"/>
    <col min="12807" max="12807" width="13.28515625" style="147" customWidth="1"/>
    <col min="12808" max="12808" width="9.140625" style="147"/>
    <col min="12809" max="12809" width="10.140625" style="147" bestFit="1" customWidth="1"/>
    <col min="12810" max="13036" width="9.140625" style="147"/>
    <col min="13037" max="13037" width="13.7109375" style="147" customWidth="1"/>
    <col min="13038" max="13038" width="12.7109375" style="147" customWidth="1"/>
    <col min="13039" max="13039" width="79.7109375" style="147" customWidth="1"/>
    <col min="13040" max="13040" width="15.7109375" style="147" customWidth="1"/>
    <col min="13041" max="13062" width="15.85546875" style="147" customWidth="1"/>
    <col min="13063" max="13063" width="13.28515625" style="147" customWidth="1"/>
    <col min="13064" max="13064" width="9.140625" style="147"/>
    <col min="13065" max="13065" width="10.140625" style="147" bestFit="1" customWidth="1"/>
    <col min="13066" max="13292" width="9.140625" style="147"/>
    <col min="13293" max="13293" width="13.7109375" style="147" customWidth="1"/>
    <col min="13294" max="13294" width="12.7109375" style="147" customWidth="1"/>
    <col min="13295" max="13295" width="79.7109375" style="147" customWidth="1"/>
    <col min="13296" max="13296" width="15.7109375" style="147" customWidth="1"/>
    <col min="13297" max="13318" width="15.85546875" style="147" customWidth="1"/>
    <col min="13319" max="13319" width="13.28515625" style="147" customWidth="1"/>
    <col min="13320" max="13320" width="9.140625" style="147"/>
    <col min="13321" max="13321" width="10.140625" style="147" bestFit="1" customWidth="1"/>
    <col min="13322" max="13548" width="9.140625" style="147"/>
    <col min="13549" max="13549" width="13.7109375" style="147" customWidth="1"/>
    <col min="13550" max="13550" width="12.7109375" style="147" customWidth="1"/>
    <col min="13551" max="13551" width="79.7109375" style="147" customWidth="1"/>
    <col min="13552" max="13552" width="15.7109375" style="147" customWidth="1"/>
    <col min="13553" max="13574" width="15.85546875" style="147" customWidth="1"/>
    <col min="13575" max="13575" width="13.28515625" style="147" customWidth="1"/>
    <col min="13576" max="13576" width="9.140625" style="147"/>
    <col min="13577" max="13577" width="10.140625" style="147" bestFit="1" customWidth="1"/>
    <col min="13578" max="13804" width="9.140625" style="147"/>
    <col min="13805" max="13805" width="13.7109375" style="147" customWidth="1"/>
    <col min="13806" max="13806" width="12.7109375" style="147" customWidth="1"/>
    <col min="13807" max="13807" width="79.7109375" style="147" customWidth="1"/>
    <col min="13808" max="13808" width="15.7109375" style="147" customWidth="1"/>
    <col min="13809" max="13830" width="15.85546875" style="147" customWidth="1"/>
    <col min="13831" max="13831" width="13.28515625" style="147" customWidth="1"/>
    <col min="13832" max="13832" width="9.140625" style="147"/>
    <col min="13833" max="13833" width="10.140625" style="147" bestFit="1" customWidth="1"/>
    <col min="13834" max="14060" width="9.140625" style="147"/>
    <col min="14061" max="14061" width="13.7109375" style="147" customWidth="1"/>
    <col min="14062" max="14062" width="12.7109375" style="147" customWidth="1"/>
    <col min="14063" max="14063" width="79.7109375" style="147" customWidth="1"/>
    <col min="14064" max="14064" width="15.7109375" style="147" customWidth="1"/>
    <col min="14065" max="14086" width="15.85546875" style="147" customWidth="1"/>
    <col min="14087" max="14087" width="13.28515625" style="147" customWidth="1"/>
    <col min="14088" max="14088" width="9.140625" style="147"/>
    <col min="14089" max="14089" width="10.140625" style="147" bestFit="1" customWidth="1"/>
    <col min="14090" max="14316" width="9.140625" style="147"/>
    <col min="14317" max="14317" width="13.7109375" style="147" customWidth="1"/>
    <col min="14318" max="14318" width="12.7109375" style="147" customWidth="1"/>
    <col min="14319" max="14319" width="79.7109375" style="147" customWidth="1"/>
    <col min="14320" max="14320" width="15.7109375" style="147" customWidth="1"/>
    <col min="14321" max="14342" width="15.85546875" style="147" customWidth="1"/>
    <col min="14343" max="14343" width="13.28515625" style="147" customWidth="1"/>
    <col min="14344" max="14344" width="9.140625" style="147"/>
    <col min="14345" max="14345" width="10.140625" style="147" bestFit="1" customWidth="1"/>
    <col min="14346" max="14572" width="9.140625" style="147"/>
    <col min="14573" max="14573" width="13.7109375" style="147" customWidth="1"/>
    <col min="14574" max="14574" width="12.7109375" style="147" customWidth="1"/>
    <col min="14575" max="14575" width="79.7109375" style="147" customWidth="1"/>
    <col min="14576" max="14576" width="15.7109375" style="147" customWidth="1"/>
    <col min="14577" max="14598" width="15.85546875" style="147" customWidth="1"/>
    <col min="14599" max="14599" width="13.28515625" style="147" customWidth="1"/>
    <col min="14600" max="14600" width="9.140625" style="147"/>
    <col min="14601" max="14601" width="10.140625" style="147" bestFit="1" customWidth="1"/>
    <col min="14602" max="14828" width="9.140625" style="147"/>
    <col min="14829" max="14829" width="13.7109375" style="147" customWidth="1"/>
    <col min="14830" max="14830" width="12.7109375" style="147" customWidth="1"/>
    <col min="14831" max="14831" width="79.7109375" style="147" customWidth="1"/>
    <col min="14832" max="14832" width="15.7109375" style="147" customWidth="1"/>
    <col min="14833" max="14854" width="15.85546875" style="147" customWidth="1"/>
    <col min="14855" max="14855" width="13.28515625" style="147" customWidth="1"/>
    <col min="14856" max="14856" width="9.140625" style="147"/>
    <col min="14857" max="14857" width="10.140625" style="147" bestFit="1" customWidth="1"/>
    <col min="14858" max="15084" width="9.140625" style="147"/>
    <col min="15085" max="15085" width="13.7109375" style="147" customWidth="1"/>
    <col min="15086" max="15086" width="12.7109375" style="147" customWidth="1"/>
    <col min="15087" max="15087" width="79.7109375" style="147" customWidth="1"/>
    <col min="15088" max="15088" width="15.7109375" style="147" customWidth="1"/>
    <col min="15089" max="15110" width="15.85546875" style="147" customWidth="1"/>
    <col min="15111" max="15111" width="13.28515625" style="147" customWidth="1"/>
    <col min="15112" max="15112" width="9.140625" style="147"/>
    <col min="15113" max="15113" width="10.140625" style="147" bestFit="1" customWidth="1"/>
    <col min="15114" max="15340" width="9.140625" style="147"/>
    <col min="15341" max="15341" width="13.7109375" style="147" customWidth="1"/>
    <col min="15342" max="15342" width="12.7109375" style="147" customWidth="1"/>
    <col min="15343" max="15343" width="79.7109375" style="147" customWidth="1"/>
    <col min="15344" max="15344" width="15.7109375" style="147" customWidth="1"/>
    <col min="15345" max="15366" width="15.85546875" style="147" customWidth="1"/>
    <col min="15367" max="15367" width="13.28515625" style="147" customWidth="1"/>
    <col min="15368" max="15368" width="9.140625" style="147"/>
    <col min="15369" max="15369" width="10.140625" style="147" bestFit="1" customWidth="1"/>
    <col min="15370" max="15596" width="9.140625" style="147"/>
    <col min="15597" max="15597" width="13.7109375" style="147" customWidth="1"/>
    <col min="15598" max="15598" width="12.7109375" style="147" customWidth="1"/>
    <col min="15599" max="15599" width="79.7109375" style="147" customWidth="1"/>
    <col min="15600" max="15600" width="15.7109375" style="147" customWidth="1"/>
    <col min="15601" max="15622" width="15.85546875" style="147" customWidth="1"/>
    <col min="15623" max="15623" width="13.28515625" style="147" customWidth="1"/>
    <col min="15624" max="15624" width="9.140625" style="147"/>
    <col min="15625" max="15625" width="10.140625" style="147" bestFit="1" customWidth="1"/>
    <col min="15626" max="15852" width="9.140625" style="147"/>
    <col min="15853" max="15853" width="13.7109375" style="147" customWidth="1"/>
    <col min="15854" max="15854" width="12.7109375" style="147" customWidth="1"/>
    <col min="15855" max="15855" width="79.7109375" style="147" customWidth="1"/>
    <col min="15856" max="15856" width="15.7109375" style="147" customWidth="1"/>
    <col min="15857" max="15878" width="15.85546875" style="147" customWidth="1"/>
    <col min="15879" max="15879" width="13.28515625" style="147" customWidth="1"/>
    <col min="15880" max="15880" width="9.140625" style="147"/>
    <col min="15881" max="15881" width="10.140625" style="147" bestFit="1" customWidth="1"/>
    <col min="15882" max="16108" width="9.140625" style="147"/>
    <col min="16109" max="16109" width="13.7109375" style="147" customWidth="1"/>
    <col min="16110" max="16110" width="12.7109375" style="147" customWidth="1"/>
    <col min="16111" max="16111" width="79.7109375" style="147" customWidth="1"/>
    <col min="16112" max="16112" width="15.7109375" style="147" customWidth="1"/>
    <col min="16113" max="16134" width="15.85546875" style="147" customWidth="1"/>
    <col min="16135" max="16135" width="13.28515625" style="147" customWidth="1"/>
    <col min="16136" max="16136" width="9.140625" style="147"/>
    <col min="16137" max="16137" width="10.140625" style="147" bestFit="1" customWidth="1"/>
    <col min="16138" max="16384" width="9.140625" style="147"/>
  </cols>
  <sheetData>
    <row r="1" spans="1:7" ht="21" customHeight="1">
      <c r="A1" s="43" t="s">
        <v>281</v>
      </c>
      <c r="B1" s="44"/>
      <c r="C1" s="144"/>
      <c r="D1" s="145"/>
      <c r="E1" s="217"/>
      <c r="F1" s="217"/>
      <c r="G1" s="146"/>
    </row>
    <row r="2" spans="1:7" ht="15.75" customHeight="1">
      <c r="A2" s="43"/>
      <c r="B2" s="44"/>
      <c r="C2" s="148"/>
      <c r="E2" s="218"/>
    </row>
    <row r="3" spans="1:7" s="152" customFormat="1" ht="24" customHeight="1">
      <c r="A3" s="149" t="s">
        <v>282</v>
      </c>
      <c r="B3" s="149"/>
      <c r="C3" s="149"/>
      <c r="D3" s="150"/>
      <c r="E3" s="220"/>
      <c r="F3" s="221"/>
      <c r="G3" s="151"/>
    </row>
    <row r="4" spans="1:7" s="142" customFormat="1" ht="12.75" hidden="1" customHeight="1">
      <c r="A4" s="139"/>
      <c r="B4" s="140"/>
      <c r="C4" s="153"/>
      <c r="D4" s="154"/>
      <c r="E4" s="222"/>
      <c r="F4" s="222"/>
      <c r="G4" s="154"/>
    </row>
    <row r="5" spans="1:7" s="142" customFormat="1" ht="12.75" hidden="1" customHeight="1">
      <c r="A5" s="139"/>
      <c r="B5" s="140"/>
      <c r="C5" s="153"/>
      <c r="D5" s="154"/>
      <c r="E5" s="222"/>
      <c r="F5" s="222"/>
      <c r="G5" s="154"/>
    </row>
    <row r="6" spans="1:7" s="142" customFormat="1" ht="15.75" customHeight="1" thickBot="1">
      <c r="B6" s="155"/>
      <c r="E6" s="223"/>
      <c r="F6" s="224" t="s">
        <v>4</v>
      </c>
    </row>
    <row r="7" spans="1:7" s="142" customFormat="1" ht="15.75">
      <c r="A7" s="156" t="s">
        <v>27</v>
      </c>
      <c r="B7" s="157" t="s">
        <v>28</v>
      </c>
      <c r="C7" s="156" t="s">
        <v>30</v>
      </c>
      <c r="D7" s="156" t="s">
        <v>31</v>
      </c>
      <c r="E7" s="225" t="s">
        <v>31</v>
      </c>
      <c r="F7" s="226" t="s">
        <v>8</v>
      </c>
      <c r="G7" s="156" t="s">
        <v>283</v>
      </c>
    </row>
    <row r="8" spans="1:7" s="142" customFormat="1" ht="15.75" customHeight="1" thickBot="1">
      <c r="A8" s="158"/>
      <c r="B8" s="159"/>
      <c r="C8" s="160"/>
      <c r="D8" s="161" t="s">
        <v>33</v>
      </c>
      <c r="E8" s="227" t="s">
        <v>34</v>
      </c>
      <c r="F8" s="228" t="s">
        <v>35</v>
      </c>
      <c r="G8" s="161" t="s">
        <v>284</v>
      </c>
    </row>
    <row r="9" spans="1:7" s="142" customFormat="1" ht="16.5" customHeight="1" thickTop="1">
      <c r="A9" s="162">
        <v>20</v>
      </c>
      <c r="B9" s="163"/>
      <c r="C9" s="58" t="s">
        <v>285</v>
      </c>
      <c r="D9" s="97"/>
      <c r="E9" s="229"/>
      <c r="F9" s="229"/>
      <c r="G9" s="97"/>
    </row>
    <row r="10" spans="1:7" s="142" customFormat="1" ht="16.5" customHeight="1">
      <c r="A10" s="162"/>
      <c r="B10" s="163"/>
      <c r="C10" s="58"/>
      <c r="D10" s="97"/>
      <c r="E10" s="229"/>
      <c r="F10" s="229"/>
      <c r="G10" s="97"/>
    </row>
    <row r="11" spans="1:7" s="142" customFormat="1" ht="15" customHeight="1">
      <c r="A11" s="111"/>
      <c r="B11" s="164"/>
      <c r="C11" s="58" t="s">
        <v>286</v>
      </c>
      <c r="D11" s="114"/>
      <c r="E11" s="230"/>
      <c r="F11" s="230"/>
      <c r="G11" s="114"/>
    </row>
    <row r="12" spans="1:7" s="142" customFormat="1" ht="15">
      <c r="A12" s="61"/>
      <c r="B12" s="165">
        <v>2143</v>
      </c>
      <c r="C12" s="115" t="s">
        <v>287</v>
      </c>
      <c r="D12" s="74">
        <v>0</v>
      </c>
      <c r="E12" s="231">
        <v>35.200000000000003</v>
      </c>
      <c r="F12" s="231">
        <v>35.1</v>
      </c>
      <c r="G12" s="306">
        <f>(F12/E12)*100</f>
        <v>99.715909090909079</v>
      </c>
    </row>
    <row r="13" spans="1:7" s="142" customFormat="1" ht="15">
      <c r="A13" s="61"/>
      <c r="B13" s="165">
        <v>2212</v>
      </c>
      <c r="C13" s="115" t="s">
        <v>288</v>
      </c>
      <c r="D13" s="74">
        <v>28305</v>
      </c>
      <c r="E13" s="231">
        <v>29381.7</v>
      </c>
      <c r="F13" s="231">
        <v>4797.5</v>
      </c>
      <c r="G13" s="306">
        <f t="shared" ref="G13:G55" si="0">(F13/E13)*100</f>
        <v>16.328190676509529</v>
      </c>
    </row>
    <row r="14" spans="1:7" s="142" customFormat="1" ht="15" customHeight="1">
      <c r="A14" s="61"/>
      <c r="B14" s="165">
        <v>2219</v>
      </c>
      <c r="C14" s="115" t="s">
        <v>289</v>
      </c>
      <c r="D14" s="74">
        <v>34231</v>
      </c>
      <c r="E14" s="231">
        <v>41023.4</v>
      </c>
      <c r="F14" s="231">
        <v>12161.2</v>
      </c>
      <c r="G14" s="306">
        <f t="shared" si="0"/>
        <v>29.644544333234201</v>
      </c>
    </row>
    <row r="15" spans="1:7" s="142" customFormat="1" ht="15">
      <c r="A15" s="61"/>
      <c r="B15" s="165">
        <v>2221</v>
      </c>
      <c r="C15" s="115" t="s">
        <v>290</v>
      </c>
      <c r="D15" s="74">
        <v>100</v>
      </c>
      <c r="E15" s="231">
        <v>100</v>
      </c>
      <c r="F15" s="231">
        <v>0</v>
      </c>
      <c r="G15" s="306">
        <f t="shared" si="0"/>
        <v>0</v>
      </c>
    </row>
    <row r="16" spans="1:7" s="142" customFormat="1" ht="15" hidden="1">
      <c r="A16" s="61"/>
      <c r="B16" s="165">
        <v>2229</v>
      </c>
      <c r="C16" s="115" t="s">
        <v>291</v>
      </c>
      <c r="D16" s="74"/>
      <c r="E16" s="231"/>
      <c r="F16" s="231">
        <v>0</v>
      </c>
      <c r="G16" s="306" t="e">
        <f t="shared" si="0"/>
        <v>#DIV/0!</v>
      </c>
    </row>
    <row r="17" spans="1:7" s="142" customFormat="1" ht="15" hidden="1">
      <c r="A17" s="61"/>
      <c r="B17" s="165">
        <v>2241</v>
      </c>
      <c r="C17" s="115" t="s">
        <v>292</v>
      </c>
      <c r="D17" s="74"/>
      <c r="E17" s="231"/>
      <c r="F17" s="231">
        <v>0</v>
      </c>
      <c r="G17" s="306" t="e">
        <f t="shared" si="0"/>
        <v>#DIV/0!</v>
      </c>
    </row>
    <row r="18" spans="1:7" s="166" customFormat="1" ht="15.75" hidden="1">
      <c r="A18" s="61"/>
      <c r="B18" s="165">
        <v>2249</v>
      </c>
      <c r="C18" s="115" t="s">
        <v>293</v>
      </c>
      <c r="D18" s="114"/>
      <c r="E18" s="230"/>
      <c r="F18" s="231">
        <v>0</v>
      </c>
      <c r="G18" s="306" t="e">
        <f t="shared" si="0"/>
        <v>#DIV/0!</v>
      </c>
    </row>
    <row r="19" spans="1:7" s="142" customFormat="1" ht="15" hidden="1">
      <c r="A19" s="61"/>
      <c r="B19" s="165">
        <v>2310</v>
      </c>
      <c r="C19" s="115" t="s">
        <v>294</v>
      </c>
      <c r="D19" s="74"/>
      <c r="E19" s="231"/>
      <c r="F19" s="231">
        <v>0</v>
      </c>
      <c r="G19" s="306" t="e">
        <f t="shared" si="0"/>
        <v>#DIV/0!</v>
      </c>
    </row>
    <row r="20" spans="1:7" s="142" customFormat="1" ht="15" hidden="1">
      <c r="A20" s="61"/>
      <c r="B20" s="165">
        <v>2321</v>
      </c>
      <c r="C20" s="115" t="s">
        <v>295</v>
      </c>
      <c r="D20" s="74"/>
      <c r="E20" s="231"/>
      <c r="F20" s="231">
        <v>0</v>
      </c>
      <c r="G20" s="306" t="e">
        <f t="shared" si="0"/>
        <v>#DIV/0!</v>
      </c>
    </row>
    <row r="21" spans="1:7" s="166" customFormat="1" ht="15.75">
      <c r="A21" s="61"/>
      <c r="B21" s="165">
        <v>2331</v>
      </c>
      <c r="C21" s="115" t="s">
        <v>296</v>
      </c>
      <c r="D21" s="114">
        <v>1</v>
      </c>
      <c r="E21" s="230">
        <v>1</v>
      </c>
      <c r="F21" s="231">
        <v>0</v>
      </c>
      <c r="G21" s="306">
        <f t="shared" si="0"/>
        <v>0</v>
      </c>
    </row>
    <row r="22" spans="1:7" s="142" customFormat="1" ht="15">
      <c r="A22" s="61"/>
      <c r="B22" s="165">
        <v>3111</v>
      </c>
      <c r="C22" s="167" t="s">
        <v>297</v>
      </c>
      <c r="D22" s="74">
        <v>1150</v>
      </c>
      <c r="E22" s="231">
        <v>2904.8</v>
      </c>
      <c r="F22" s="231">
        <v>149.9</v>
      </c>
      <c r="G22" s="306">
        <f t="shared" si="0"/>
        <v>5.1604241255852381</v>
      </c>
    </row>
    <row r="23" spans="1:7" s="142" customFormat="1" ht="15">
      <c r="A23" s="61"/>
      <c r="B23" s="165">
        <v>3113</v>
      </c>
      <c r="C23" s="167" t="s">
        <v>298</v>
      </c>
      <c r="D23" s="74">
        <v>6700</v>
      </c>
      <c r="E23" s="231">
        <v>6937.7</v>
      </c>
      <c r="F23" s="231">
        <v>755.2</v>
      </c>
      <c r="G23" s="306">
        <f t="shared" si="0"/>
        <v>10.885451950934749</v>
      </c>
    </row>
    <row r="24" spans="1:7" s="166" customFormat="1" ht="15.75" hidden="1">
      <c r="A24" s="61"/>
      <c r="B24" s="165">
        <v>3231</v>
      </c>
      <c r="C24" s="115" t="s">
        <v>299</v>
      </c>
      <c r="D24" s="114"/>
      <c r="E24" s="230"/>
      <c r="F24" s="231">
        <v>0</v>
      </c>
      <c r="G24" s="306" t="e">
        <f t="shared" si="0"/>
        <v>#DIV/0!</v>
      </c>
    </row>
    <row r="25" spans="1:7" s="166" customFormat="1" ht="15.75">
      <c r="A25" s="61"/>
      <c r="B25" s="165">
        <v>3313</v>
      </c>
      <c r="C25" s="115" t="s">
        <v>300</v>
      </c>
      <c r="D25" s="114">
        <v>75</v>
      </c>
      <c r="E25" s="230">
        <v>151.30000000000001</v>
      </c>
      <c r="F25" s="231">
        <v>0</v>
      </c>
      <c r="G25" s="306">
        <f t="shared" si="0"/>
        <v>0</v>
      </c>
    </row>
    <row r="26" spans="1:7" s="142" customFormat="1" ht="15">
      <c r="A26" s="67"/>
      <c r="B26" s="165">
        <v>3314</v>
      </c>
      <c r="C26" s="167" t="s">
        <v>301</v>
      </c>
      <c r="D26" s="94">
        <v>1500</v>
      </c>
      <c r="E26" s="232">
        <v>1721.7</v>
      </c>
      <c r="F26" s="231">
        <v>78.7</v>
      </c>
      <c r="G26" s="306">
        <f t="shared" si="0"/>
        <v>4.5710634837660455</v>
      </c>
    </row>
    <row r="27" spans="1:7" s="166" customFormat="1" ht="15.75" hidden="1">
      <c r="A27" s="61"/>
      <c r="B27" s="165">
        <v>3319</v>
      </c>
      <c r="C27" s="167" t="s">
        <v>302</v>
      </c>
      <c r="D27" s="114"/>
      <c r="E27" s="230"/>
      <c r="F27" s="231">
        <v>0</v>
      </c>
      <c r="G27" s="306" t="e">
        <f t="shared" si="0"/>
        <v>#DIV/0!</v>
      </c>
    </row>
    <row r="28" spans="1:7" s="142" customFormat="1" ht="15">
      <c r="A28" s="61"/>
      <c r="B28" s="165">
        <v>3322</v>
      </c>
      <c r="C28" s="167" t="s">
        <v>303</v>
      </c>
      <c r="D28" s="74">
        <v>420</v>
      </c>
      <c r="E28" s="231">
        <v>529.29999999999995</v>
      </c>
      <c r="F28" s="231">
        <v>376.9</v>
      </c>
      <c r="G28" s="306">
        <f t="shared" si="0"/>
        <v>71.207254864915924</v>
      </c>
    </row>
    <row r="29" spans="1:7" s="142" customFormat="1" ht="15">
      <c r="A29" s="61"/>
      <c r="B29" s="165">
        <v>3326</v>
      </c>
      <c r="C29" s="167" t="s">
        <v>304</v>
      </c>
      <c r="D29" s="74">
        <v>0</v>
      </c>
      <c r="E29" s="231">
        <v>50</v>
      </c>
      <c r="F29" s="231">
        <v>0</v>
      </c>
      <c r="G29" s="306">
        <f t="shared" si="0"/>
        <v>0</v>
      </c>
    </row>
    <row r="30" spans="1:7" s="166" customFormat="1" ht="15.75" hidden="1">
      <c r="A30" s="61"/>
      <c r="B30" s="165">
        <v>3399</v>
      </c>
      <c r="C30" s="115" t="s">
        <v>302</v>
      </c>
      <c r="D30" s="114"/>
      <c r="E30" s="230"/>
      <c r="F30" s="231">
        <v>0</v>
      </c>
      <c r="G30" s="306" t="e">
        <f t="shared" si="0"/>
        <v>#DIV/0!</v>
      </c>
    </row>
    <row r="31" spans="1:7" s="142" customFormat="1" ht="15">
      <c r="A31" s="61"/>
      <c r="B31" s="165">
        <v>3412</v>
      </c>
      <c r="C31" s="167" t="s">
        <v>305</v>
      </c>
      <c r="D31" s="74">
        <v>4500</v>
      </c>
      <c r="E31" s="231">
        <v>5409.8</v>
      </c>
      <c r="F31" s="231">
        <v>927.1</v>
      </c>
      <c r="G31" s="306">
        <f t="shared" si="0"/>
        <v>17.137417279751563</v>
      </c>
    </row>
    <row r="32" spans="1:7" s="142" customFormat="1" ht="15">
      <c r="A32" s="61"/>
      <c r="B32" s="165">
        <v>3421</v>
      </c>
      <c r="C32" s="167" t="s">
        <v>306</v>
      </c>
      <c r="D32" s="74">
        <v>730</v>
      </c>
      <c r="E32" s="231">
        <v>3737.8</v>
      </c>
      <c r="F32" s="231">
        <v>513.9</v>
      </c>
      <c r="G32" s="306">
        <f t="shared" si="0"/>
        <v>13.748729198994059</v>
      </c>
    </row>
    <row r="33" spans="1:7" s="142" customFormat="1" ht="15">
      <c r="A33" s="61"/>
      <c r="B33" s="165">
        <v>3612</v>
      </c>
      <c r="C33" s="167" t="s">
        <v>307</v>
      </c>
      <c r="D33" s="74">
        <v>150</v>
      </c>
      <c r="E33" s="231">
        <v>150</v>
      </c>
      <c r="F33" s="231">
        <v>0</v>
      </c>
      <c r="G33" s="306">
        <f t="shared" si="0"/>
        <v>0</v>
      </c>
    </row>
    <row r="34" spans="1:7" s="142" customFormat="1" ht="15">
      <c r="A34" s="61"/>
      <c r="B34" s="165">
        <v>3631</v>
      </c>
      <c r="C34" s="167" t="s">
        <v>308</v>
      </c>
      <c r="D34" s="74">
        <v>8222</v>
      </c>
      <c r="E34" s="231">
        <v>8233.7999999999993</v>
      </c>
      <c r="F34" s="231">
        <v>3151.7</v>
      </c>
      <c r="G34" s="306">
        <f t="shared" si="0"/>
        <v>38.277587505161655</v>
      </c>
    </row>
    <row r="35" spans="1:7" s="166" customFormat="1" ht="15.75">
      <c r="A35" s="61"/>
      <c r="B35" s="165">
        <v>3632</v>
      </c>
      <c r="C35" s="115" t="s">
        <v>309</v>
      </c>
      <c r="D35" s="114">
        <v>11000</v>
      </c>
      <c r="E35" s="230">
        <v>11000</v>
      </c>
      <c r="F35" s="231">
        <v>881.4</v>
      </c>
      <c r="G35" s="306">
        <f t="shared" si="0"/>
        <v>8.0127272727272736</v>
      </c>
    </row>
    <row r="36" spans="1:7" s="142" customFormat="1" ht="15">
      <c r="A36" s="61"/>
      <c r="B36" s="165">
        <v>3635</v>
      </c>
      <c r="C36" s="167" t="s">
        <v>310</v>
      </c>
      <c r="D36" s="74">
        <v>3484</v>
      </c>
      <c r="E36" s="231">
        <v>3438.5</v>
      </c>
      <c r="F36" s="231">
        <v>28.7</v>
      </c>
      <c r="G36" s="306">
        <f t="shared" si="0"/>
        <v>0.83466627890068334</v>
      </c>
    </row>
    <row r="37" spans="1:7" s="166" customFormat="1" ht="15.75" hidden="1">
      <c r="A37" s="61"/>
      <c r="B37" s="165">
        <v>3639</v>
      </c>
      <c r="C37" s="115" t="s">
        <v>311</v>
      </c>
      <c r="D37" s="114"/>
      <c r="E37" s="230"/>
      <c r="F37" s="231">
        <v>0</v>
      </c>
      <c r="G37" s="306" t="e">
        <f t="shared" si="0"/>
        <v>#DIV/0!</v>
      </c>
    </row>
    <row r="38" spans="1:7" s="142" customFormat="1" ht="15">
      <c r="A38" s="61"/>
      <c r="B38" s="165">
        <v>3699</v>
      </c>
      <c r="C38" s="167" t="s">
        <v>312</v>
      </c>
      <c r="D38" s="94">
        <v>203</v>
      </c>
      <c r="E38" s="232">
        <v>266.39999999999998</v>
      </c>
      <c r="F38" s="231">
        <v>157.80000000000001</v>
      </c>
      <c r="G38" s="306">
        <f t="shared" si="0"/>
        <v>59.234234234234236</v>
      </c>
    </row>
    <row r="39" spans="1:7" s="142" customFormat="1" ht="15">
      <c r="A39" s="61"/>
      <c r="B39" s="165">
        <v>3722</v>
      </c>
      <c r="C39" s="167" t="s">
        <v>313</v>
      </c>
      <c r="D39" s="74">
        <v>20470</v>
      </c>
      <c r="E39" s="231">
        <v>20470</v>
      </c>
      <c r="F39" s="231">
        <v>10247.1</v>
      </c>
      <c r="G39" s="306">
        <f t="shared" si="0"/>
        <v>50.05911089399121</v>
      </c>
    </row>
    <row r="40" spans="1:7" s="166" customFormat="1" ht="15.75">
      <c r="A40" s="61"/>
      <c r="B40" s="165">
        <v>3725</v>
      </c>
      <c r="C40" s="115" t="s">
        <v>314</v>
      </c>
      <c r="D40" s="114">
        <v>500</v>
      </c>
      <c r="E40" s="230">
        <v>500</v>
      </c>
      <c r="F40" s="231">
        <v>84.7</v>
      </c>
      <c r="G40" s="306">
        <f t="shared" si="0"/>
        <v>16.939999999999998</v>
      </c>
    </row>
    <row r="41" spans="1:7" s="142" customFormat="1" ht="15">
      <c r="A41" s="67"/>
      <c r="B41" s="165">
        <v>3726</v>
      </c>
      <c r="C41" s="167" t="s">
        <v>315</v>
      </c>
      <c r="D41" s="94">
        <v>0</v>
      </c>
      <c r="E41" s="232">
        <v>230</v>
      </c>
      <c r="F41" s="231">
        <v>0</v>
      </c>
      <c r="G41" s="306">
        <f t="shared" si="0"/>
        <v>0</v>
      </c>
    </row>
    <row r="42" spans="1:7" s="166" customFormat="1" ht="15.75">
      <c r="A42" s="61"/>
      <c r="B42" s="165">
        <v>3733</v>
      </c>
      <c r="C42" s="115" t="s">
        <v>316</v>
      </c>
      <c r="D42" s="114">
        <v>40</v>
      </c>
      <c r="E42" s="230">
        <v>40</v>
      </c>
      <c r="F42" s="231">
        <v>30.8</v>
      </c>
      <c r="G42" s="306">
        <f t="shared" si="0"/>
        <v>77</v>
      </c>
    </row>
    <row r="43" spans="1:7" s="166" customFormat="1" ht="15.75">
      <c r="A43" s="61"/>
      <c r="B43" s="165">
        <v>3744</v>
      </c>
      <c r="C43" s="115" t="s">
        <v>317</v>
      </c>
      <c r="D43" s="114">
        <v>4550</v>
      </c>
      <c r="E43" s="230">
        <v>0</v>
      </c>
      <c r="F43" s="231">
        <v>0</v>
      </c>
      <c r="G43" s="306" t="e">
        <f t="shared" si="0"/>
        <v>#DIV/0!</v>
      </c>
    </row>
    <row r="44" spans="1:7" s="166" customFormat="1" ht="15.75">
      <c r="A44" s="61"/>
      <c r="B44" s="165">
        <v>3745</v>
      </c>
      <c r="C44" s="115" t="s">
        <v>318</v>
      </c>
      <c r="D44" s="168">
        <v>21774</v>
      </c>
      <c r="E44" s="230">
        <v>21774</v>
      </c>
      <c r="F44" s="231">
        <v>8936.7000000000007</v>
      </c>
      <c r="G44" s="306">
        <f t="shared" si="0"/>
        <v>41.042987048773774</v>
      </c>
    </row>
    <row r="45" spans="1:7" s="166" customFormat="1" ht="15.75" hidden="1">
      <c r="A45" s="61"/>
      <c r="B45" s="165">
        <v>4349</v>
      </c>
      <c r="C45" s="115" t="s">
        <v>319</v>
      </c>
      <c r="D45" s="94"/>
      <c r="E45" s="232"/>
      <c r="F45" s="231">
        <v>0</v>
      </c>
      <c r="G45" s="306" t="e">
        <f t="shared" si="0"/>
        <v>#DIV/0!</v>
      </c>
    </row>
    <row r="46" spans="1:7" s="166" customFormat="1" ht="15.75">
      <c r="A46" s="67"/>
      <c r="B46" s="165">
        <v>4351</v>
      </c>
      <c r="C46" s="167" t="s">
        <v>320</v>
      </c>
      <c r="D46" s="94">
        <v>300</v>
      </c>
      <c r="E46" s="232">
        <v>300</v>
      </c>
      <c r="F46" s="231">
        <v>0</v>
      </c>
      <c r="G46" s="306">
        <f t="shared" si="0"/>
        <v>0</v>
      </c>
    </row>
    <row r="47" spans="1:7" s="166" customFormat="1" ht="15.75">
      <c r="A47" s="67"/>
      <c r="B47" s="165">
        <v>4357</v>
      </c>
      <c r="C47" s="167" t="s">
        <v>321</v>
      </c>
      <c r="D47" s="94">
        <v>6160</v>
      </c>
      <c r="E47" s="232">
        <v>7804.7</v>
      </c>
      <c r="F47" s="231">
        <v>580.5</v>
      </c>
      <c r="G47" s="306">
        <f t="shared" si="0"/>
        <v>7.4378259254039234</v>
      </c>
    </row>
    <row r="48" spans="1:7" s="166" customFormat="1" ht="15.75">
      <c r="A48" s="67"/>
      <c r="B48" s="165">
        <v>4359</v>
      </c>
      <c r="C48" s="167" t="s">
        <v>322</v>
      </c>
      <c r="D48" s="94">
        <v>0</v>
      </c>
      <c r="E48" s="232">
        <v>82.3</v>
      </c>
      <c r="F48" s="231">
        <v>81.599999999999994</v>
      </c>
      <c r="G48" s="306">
        <f t="shared" si="0"/>
        <v>99.149453219927096</v>
      </c>
    </row>
    <row r="49" spans="1:7" s="166" customFormat="1" ht="15.75">
      <c r="A49" s="67"/>
      <c r="B49" s="165">
        <v>4374</v>
      </c>
      <c r="C49" s="167" t="s">
        <v>323</v>
      </c>
      <c r="D49" s="94">
        <v>200</v>
      </c>
      <c r="E49" s="232">
        <v>207.3</v>
      </c>
      <c r="F49" s="231">
        <v>7.3</v>
      </c>
      <c r="G49" s="306">
        <f t="shared" si="0"/>
        <v>3.5214664737095993</v>
      </c>
    </row>
    <row r="50" spans="1:7" s="142" customFormat="1" ht="15" hidden="1">
      <c r="A50" s="67"/>
      <c r="B50" s="165">
        <v>5311</v>
      </c>
      <c r="C50" s="167" t="s">
        <v>324</v>
      </c>
      <c r="D50" s="94"/>
      <c r="E50" s="232"/>
      <c r="F50" s="231">
        <v>0</v>
      </c>
      <c r="G50" s="306" t="e">
        <f t="shared" si="0"/>
        <v>#DIV/0!</v>
      </c>
    </row>
    <row r="51" spans="1:7" s="142" customFormat="1" ht="15" hidden="1">
      <c r="A51" s="67"/>
      <c r="B51" s="165">
        <v>6223</v>
      </c>
      <c r="C51" s="167" t="s">
        <v>325</v>
      </c>
      <c r="D51" s="94"/>
      <c r="E51" s="232"/>
      <c r="F51" s="231">
        <v>0</v>
      </c>
      <c r="G51" s="306" t="e">
        <f t="shared" si="0"/>
        <v>#DIV/0!</v>
      </c>
    </row>
    <row r="52" spans="1:7" s="142" customFormat="1" ht="15">
      <c r="A52" s="67"/>
      <c r="B52" s="165">
        <v>6171</v>
      </c>
      <c r="C52" s="167" t="s">
        <v>326</v>
      </c>
      <c r="D52" s="94">
        <v>0</v>
      </c>
      <c r="E52" s="232">
        <v>2600</v>
      </c>
      <c r="F52" s="231">
        <v>0</v>
      </c>
      <c r="G52" s="306">
        <f t="shared" si="0"/>
        <v>0</v>
      </c>
    </row>
    <row r="53" spans="1:7" s="142" customFormat="1" ht="15" hidden="1">
      <c r="A53" s="67"/>
      <c r="B53" s="165">
        <v>6399</v>
      </c>
      <c r="C53" s="167" t="s">
        <v>327</v>
      </c>
      <c r="D53" s="94"/>
      <c r="E53" s="232"/>
      <c r="F53" s="231">
        <v>0</v>
      </c>
      <c r="G53" s="306" t="e">
        <f t="shared" si="0"/>
        <v>#DIV/0!</v>
      </c>
    </row>
    <row r="54" spans="1:7" s="142" customFormat="1" ht="15">
      <c r="A54" s="67"/>
      <c r="B54" s="165">
        <v>6402</v>
      </c>
      <c r="C54" s="169" t="s">
        <v>328</v>
      </c>
      <c r="D54" s="94">
        <v>0</v>
      </c>
      <c r="E54" s="232">
        <v>66.5</v>
      </c>
      <c r="F54" s="231">
        <v>66.5</v>
      </c>
      <c r="G54" s="306">
        <f t="shared" si="0"/>
        <v>100</v>
      </c>
    </row>
    <row r="55" spans="1:7" s="142" customFormat="1" ht="15">
      <c r="A55" s="67">
        <v>6409</v>
      </c>
      <c r="B55" s="165">
        <v>6409</v>
      </c>
      <c r="C55" s="167" t="s">
        <v>329</v>
      </c>
      <c r="D55" s="94">
        <v>2400</v>
      </c>
      <c r="E55" s="232">
        <v>608.20000000000005</v>
      </c>
      <c r="F55" s="231">
        <v>0</v>
      </c>
      <c r="G55" s="306">
        <f t="shared" si="0"/>
        <v>0</v>
      </c>
    </row>
    <row r="56" spans="1:7" s="166" customFormat="1" ht="16.5" customHeight="1">
      <c r="A56" s="61"/>
      <c r="B56" s="165"/>
      <c r="C56" s="115"/>
      <c r="D56" s="114"/>
      <c r="E56" s="230"/>
      <c r="F56" s="230"/>
      <c r="G56" s="306"/>
    </row>
    <row r="57" spans="1:7" s="166" customFormat="1" ht="15" customHeight="1" thickBot="1">
      <c r="A57" s="170"/>
      <c r="B57" s="171"/>
      <c r="C57" s="172"/>
      <c r="D57" s="173"/>
      <c r="E57" s="233"/>
      <c r="F57" s="233"/>
      <c r="G57" s="307"/>
    </row>
    <row r="58" spans="1:7" s="142" customFormat="1" ht="18.75" customHeight="1" thickTop="1" thickBot="1">
      <c r="A58" s="174"/>
      <c r="B58" s="175"/>
      <c r="C58" s="176" t="s">
        <v>330</v>
      </c>
      <c r="D58" s="177">
        <f t="shared" ref="D58:F58" si="1">SUM(D12:D57)</f>
        <v>157165</v>
      </c>
      <c r="E58" s="234">
        <f t="shared" si="1"/>
        <v>169755.40000000002</v>
      </c>
      <c r="F58" s="234">
        <f t="shared" si="1"/>
        <v>44050.30000000001</v>
      </c>
      <c r="G58" s="308">
        <f>(F58/E58)*100</f>
        <v>25.949277607663735</v>
      </c>
    </row>
    <row r="59" spans="1:7" s="166" customFormat="1" ht="16.5" customHeight="1">
      <c r="A59" s="153"/>
      <c r="B59" s="178"/>
      <c r="C59" s="153"/>
      <c r="D59" s="154"/>
      <c r="E59" s="235"/>
      <c r="F59" s="217"/>
      <c r="G59" s="309"/>
    </row>
    <row r="60" spans="1:7" s="142" customFormat="1" ht="12.75" hidden="1" customHeight="1">
      <c r="A60" s="139"/>
      <c r="B60" s="140"/>
      <c r="C60" s="153"/>
      <c r="D60" s="154"/>
      <c r="E60" s="222"/>
      <c r="F60" s="222"/>
      <c r="G60" s="310"/>
    </row>
    <row r="61" spans="1:7" s="142" customFormat="1" ht="12.75" hidden="1" customHeight="1">
      <c r="A61" s="139"/>
      <c r="B61" s="140"/>
      <c r="C61" s="153"/>
      <c r="D61" s="154"/>
      <c r="E61" s="222"/>
      <c r="F61" s="222"/>
      <c r="G61" s="310"/>
    </row>
    <row r="62" spans="1:7" s="142" customFormat="1" ht="12.75" hidden="1" customHeight="1">
      <c r="A62" s="139"/>
      <c r="B62" s="140"/>
      <c r="C62" s="153"/>
      <c r="D62" s="154"/>
      <c r="E62" s="222"/>
      <c r="F62" s="222"/>
      <c r="G62" s="310"/>
    </row>
    <row r="63" spans="1:7" s="142" customFormat="1" ht="12.75" hidden="1" customHeight="1">
      <c r="A63" s="139"/>
      <c r="B63" s="140"/>
      <c r="C63" s="153"/>
      <c r="D63" s="154"/>
      <c r="E63" s="222"/>
      <c r="F63" s="222"/>
      <c r="G63" s="310"/>
    </row>
    <row r="64" spans="1:7" s="142" customFormat="1" ht="12.75" hidden="1" customHeight="1">
      <c r="A64" s="139"/>
      <c r="B64" s="140"/>
      <c r="C64" s="153"/>
      <c r="D64" s="154"/>
      <c r="E64" s="222"/>
      <c r="F64" s="222"/>
      <c r="G64" s="310"/>
    </row>
    <row r="65" spans="1:7" s="142" customFormat="1" ht="12.75" hidden="1" customHeight="1">
      <c r="A65" s="139"/>
      <c r="B65" s="140"/>
      <c r="C65" s="153"/>
      <c r="D65" s="154"/>
      <c r="E65" s="222"/>
      <c r="F65" s="222"/>
      <c r="G65" s="310"/>
    </row>
    <row r="66" spans="1:7" s="142" customFormat="1" ht="15.75" customHeight="1" thickBot="1">
      <c r="A66" s="139"/>
      <c r="B66" s="140"/>
      <c r="C66" s="153"/>
      <c r="D66" s="154"/>
      <c r="E66" s="221"/>
      <c r="F66" s="221"/>
      <c r="G66" s="311"/>
    </row>
    <row r="67" spans="1:7" s="142" customFormat="1" ht="15.75">
      <c r="A67" s="156" t="s">
        <v>27</v>
      </c>
      <c r="B67" s="157" t="s">
        <v>28</v>
      </c>
      <c r="C67" s="156" t="s">
        <v>30</v>
      </c>
      <c r="D67" s="156" t="s">
        <v>31</v>
      </c>
      <c r="E67" s="225" t="s">
        <v>31</v>
      </c>
      <c r="F67" s="226" t="s">
        <v>8</v>
      </c>
      <c r="G67" s="312" t="s">
        <v>283</v>
      </c>
    </row>
    <row r="68" spans="1:7" s="142" customFormat="1" ht="15.75" customHeight="1" thickBot="1">
      <c r="A68" s="158"/>
      <c r="B68" s="159"/>
      <c r="C68" s="160"/>
      <c r="D68" s="161" t="s">
        <v>33</v>
      </c>
      <c r="E68" s="227" t="s">
        <v>34</v>
      </c>
      <c r="F68" s="228" t="s">
        <v>35</v>
      </c>
      <c r="G68" s="313" t="s">
        <v>284</v>
      </c>
    </row>
    <row r="69" spans="1:7" s="142" customFormat="1" ht="16.5" customHeight="1" thickTop="1">
      <c r="A69" s="162">
        <v>30</v>
      </c>
      <c r="B69" s="162"/>
      <c r="C69" s="92" t="s">
        <v>75</v>
      </c>
      <c r="D69" s="97"/>
      <c r="E69" s="229"/>
      <c r="F69" s="229"/>
      <c r="G69" s="314"/>
    </row>
    <row r="70" spans="1:7" s="142" customFormat="1" ht="16.5" customHeight="1">
      <c r="A70" s="179">
        <v>31</v>
      </c>
      <c r="B70" s="179"/>
      <c r="C70" s="92"/>
      <c r="D70" s="114"/>
      <c r="E70" s="230"/>
      <c r="F70" s="230"/>
      <c r="G70" s="306"/>
    </row>
    <row r="71" spans="1:7" s="142" customFormat="1" ht="15">
      <c r="A71" s="61"/>
      <c r="B71" s="180">
        <v>3341</v>
      </c>
      <c r="C71" s="139" t="s">
        <v>331</v>
      </c>
      <c r="D71" s="114">
        <v>30</v>
      </c>
      <c r="E71" s="230">
        <v>30</v>
      </c>
      <c r="F71" s="230">
        <v>393.8</v>
      </c>
      <c r="G71" s="306">
        <f t="shared" ref="G71:G84" si="2">(F71/E71)*100</f>
        <v>1312.6666666666667</v>
      </c>
    </row>
    <row r="72" spans="1:7" s="142" customFormat="1" ht="15.75" customHeight="1">
      <c r="A72" s="61"/>
      <c r="B72" s="180">
        <v>3349</v>
      </c>
      <c r="C72" s="115" t="s">
        <v>332</v>
      </c>
      <c r="D72" s="114">
        <v>720</v>
      </c>
      <c r="E72" s="230">
        <v>720</v>
      </c>
      <c r="F72" s="230">
        <v>0</v>
      </c>
      <c r="G72" s="306">
        <f t="shared" si="2"/>
        <v>0</v>
      </c>
    </row>
    <row r="73" spans="1:7" s="142" customFormat="1" ht="15.75" customHeight="1">
      <c r="A73" s="61"/>
      <c r="B73" s="180">
        <v>5212</v>
      </c>
      <c r="C73" s="61" t="s">
        <v>333</v>
      </c>
      <c r="D73" s="181">
        <v>20</v>
      </c>
      <c r="E73" s="236">
        <v>20</v>
      </c>
      <c r="F73" s="230">
        <v>0</v>
      </c>
      <c r="G73" s="306">
        <f t="shared" si="2"/>
        <v>0</v>
      </c>
    </row>
    <row r="74" spans="1:7" s="142" customFormat="1" ht="15.75" customHeight="1">
      <c r="A74" s="61"/>
      <c r="B74" s="180">
        <v>5272</v>
      </c>
      <c r="C74" s="61" t="s">
        <v>334</v>
      </c>
      <c r="D74" s="181">
        <v>50</v>
      </c>
      <c r="E74" s="236">
        <v>50</v>
      </c>
      <c r="F74" s="230">
        <v>0</v>
      </c>
      <c r="G74" s="306">
        <f t="shared" si="2"/>
        <v>0</v>
      </c>
    </row>
    <row r="75" spans="1:7" s="142" customFormat="1" ht="15.75" customHeight="1">
      <c r="A75" s="61"/>
      <c r="B75" s="180">
        <v>5279</v>
      </c>
      <c r="C75" s="61" t="s">
        <v>335</v>
      </c>
      <c r="D75" s="181">
        <v>50</v>
      </c>
      <c r="E75" s="236">
        <v>50</v>
      </c>
      <c r="F75" s="230">
        <v>0</v>
      </c>
      <c r="G75" s="306">
        <f t="shared" si="2"/>
        <v>0</v>
      </c>
    </row>
    <row r="76" spans="1:7" s="142" customFormat="1" ht="15">
      <c r="A76" s="61"/>
      <c r="B76" s="180">
        <v>5512</v>
      </c>
      <c r="C76" s="139" t="s">
        <v>336</v>
      </c>
      <c r="D76" s="114">
        <v>1823</v>
      </c>
      <c r="E76" s="230">
        <v>1515.5</v>
      </c>
      <c r="F76" s="230">
        <v>521.5</v>
      </c>
      <c r="G76" s="306">
        <f t="shared" si="2"/>
        <v>34.41108545034642</v>
      </c>
    </row>
    <row r="77" spans="1:7" s="142" customFormat="1" ht="15.75" customHeight="1">
      <c r="A77" s="61"/>
      <c r="B77" s="180">
        <v>6112</v>
      </c>
      <c r="C77" s="115" t="s">
        <v>337</v>
      </c>
      <c r="D77" s="114">
        <v>5331</v>
      </c>
      <c r="E77" s="230">
        <v>5331</v>
      </c>
      <c r="F77" s="230">
        <v>2800.8</v>
      </c>
      <c r="G77" s="306">
        <f t="shared" si="2"/>
        <v>52.537985368598761</v>
      </c>
    </row>
    <row r="78" spans="1:7" s="142" customFormat="1" ht="15.75" hidden="1" customHeight="1">
      <c r="A78" s="61"/>
      <c r="B78" s="180">
        <v>6114</v>
      </c>
      <c r="C78" s="115" t="s">
        <v>338</v>
      </c>
      <c r="D78" s="114"/>
      <c r="E78" s="230"/>
      <c r="F78" s="230">
        <v>0</v>
      </c>
      <c r="G78" s="306" t="e">
        <f t="shared" si="2"/>
        <v>#DIV/0!</v>
      </c>
    </row>
    <row r="79" spans="1:7" s="142" customFormat="1" ht="15.75" hidden="1" customHeight="1">
      <c r="A79" s="61"/>
      <c r="B79" s="180">
        <v>6115</v>
      </c>
      <c r="C79" s="115" t="s">
        <v>339</v>
      </c>
      <c r="D79" s="114"/>
      <c r="E79" s="230"/>
      <c r="F79" s="230">
        <v>0</v>
      </c>
      <c r="G79" s="306" t="e">
        <f t="shared" si="2"/>
        <v>#DIV/0!</v>
      </c>
    </row>
    <row r="80" spans="1:7" s="142" customFormat="1" ht="15.75" hidden="1" customHeight="1">
      <c r="A80" s="61"/>
      <c r="B80" s="180">
        <v>6117</v>
      </c>
      <c r="C80" s="115" t="s">
        <v>340</v>
      </c>
      <c r="D80" s="114"/>
      <c r="E80" s="230"/>
      <c r="F80" s="230">
        <v>0</v>
      </c>
      <c r="G80" s="306" t="e">
        <f t="shared" si="2"/>
        <v>#DIV/0!</v>
      </c>
    </row>
    <row r="81" spans="1:7" s="142" customFormat="1" ht="15.75" hidden="1" customHeight="1">
      <c r="A81" s="61"/>
      <c r="B81" s="180">
        <v>6118</v>
      </c>
      <c r="C81" s="115" t="s">
        <v>341</v>
      </c>
      <c r="D81" s="181"/>
      <c r="E81" s="236"/>
      <c r="F81" s="230">
        <v>0</v>
      </c>
      <c r="G81" s="306" t="e">
        <f t="shared" si="2"/>
        <v>#DIV/0!</v>
      </c>
    </row>
    <row r="82" spans="1:7" s="142" customFormat="1" ht="15.75" hidden="1" customHeight="1">
      <c r="A82" s="61"/>
      <c r="B82" s="180">
        <v>6149</v>
      </c>
      <c r="C82" s="115" t="s">
        <v>342</v>
      </c>
      <c r="D82" s="181"/>
      <c r="E82" s="236"/>
      <c r="F82" s="230">
        <v>0</v>
      </c>
      <c r="G82" s="306" t="e">
        <f t="shared" si="2"/>
        <v>#DIV/0!</v>
      </c>
    </row>
    <row r="83" spans="1:7" s="142" customFormat="1" ht="17.25" customHeight="1">
      <c r="A83" s="180" t="s">
        <v>343</v>
      </c>
      <c r="B83" s="180">
        <v>6171</v>
      </c>
      <c r="C83" s="115" t="s">
        <v>344</v>
      </c>
      <c r="D83" s="114">
        <v>101435</v>
      </c>
      <c r="E83" s="230">
        <v>105231.7</v>
      </c>
      <c r="F83" s="230">
        <v>46208.9</v>
      </c>
      <c r="G83" s="306">
        <f t="shared" si="2"/>
        <v>43.911577975077854</v>
      </c>
    </row>
    <row r="84" spans="1:7" s="142" customFormat="1" ht="17.25" customHeight="1">
      <c r="A84" s="180"/>
      <c r="B84" s="180">
        <v>6402</v>
      </c>
      <c r="C84" s="169" t="s">
        <v>328</v>
      </c>
      <c r="D84" s="114">
        <v>0</v>
      </c>
      <c r="E84" s="230">
        <v>29.9</v>
      </c>
      <c r="F84" s="230">
        <v>29.9</v>
      </c>
      <c r="G84" s="306">
        <f t="shared" si="2"/>
        <v>100</v>
      </c>
    </row>
    <row r="85" spans="1:7" s="142" customFormat="1" ht="15.75" customHeight="1" thickBot="1">
      <c r="A85" s="182"/>
      <c r="B85" s="183"/>
      <c r="C85" s="184"/>
      <c r="D85" s="181"/>
      <c r="E85" s="236"/>
      <c r="F85" s="236"/>
      <c r="G85" s="315"/>
    </row>
    <row r="86" spans="1:7" s="142" customFormat="1" ht="18.75" customHeight="1" thickTop="1" thickBot="1">
      <c r="A86" s="174"/>
      <c r="B86" s="185"/>
      <c r="C86" s="186" t="s">
        <v>345</v>
      </c>
      <c r="D86" s="177">
        <f t="shared" ref="D86:F86" si="3">SUM(D71:D85)</f>
        <v>109459</v>
      </c>
      <c r="E86" s="234">
        <f t="shared" si="3"/>
        <v>112978.09999999999</v>
      </c>
      <c r="F86" s="234">
        <f t="shared" si="3"/>
        <v>49954.9</v>
      </c>
      <c r="G86" s="308">
        <f>(F86/E86)*100</f>
        <v>44.216445488107873</v>
      </c>
    </row>
    <row r="87" spans="1:7" s="142" customFormat="1" ht="15.75" customHeight="1">
      <c r="A87" s="139"/>
      <c r="B87" s="140"/>
      <c r="C87" s="153"/>
      <c r="D87" s="154"/>
      <c r="E87" s="237"/>
      <c r="F87" s="222"/>
      <c r="G87" s="310"/>
    </row>
    <row r="88" spans="1:7" s="142" customFormat="1" ht="12.75" hidden="1" customHeight="1">
      <c r="A88" s="139"/>
      <c r="B88" s="140"/>
      <c r="C88" s="153"/>
      <c r="D88" s="154"/>
      <c r="E88" s="222"/>
      <c r="F88" s="222"/>
      <c r="G88" s="310"/>
    </row>
    <row r="89" spans="1:7" s="142" customFormat="1" ht="12.75" hidden="1" customHeight="1">
      <c r="A89" s="139"/>
      <c r="B89" s="140"/>
      <c r="C89" s="153"/>
      <c r="D89" s="154"/>
      <c r="E89" s="222"/>
      <c r="F89" s="222"/>
      <c r="G89" s="310"/>
    </row>
    <row r="90" spans="1:7" s="142" customFormat="1" ht="12.75" hidden="1" customHeight="1">
      <c r="A90" s="139"/>
      <c r="B90" s="140"/>
      <c r="C90" s="153"/>
      <c r="D90" s="154"/>
      <c r="E90" s="222"/>
      <c r="F90" s="222"/>
      <c r="G90" s="310"/>
    </row>
    <row r="91" spans="1:7" s="142" customFormat="1" ht="12.75" hidden="1" customHeight="1">
      <c r="A91" s="139"/>
      <c r="B91" s="140"/>
      <c r="C91" s="153"/>
      <c r="D91" s="154"/>
      <c r="E91" s="222"/>
      <c r="F91" s="222"/>
      <c r="G91" s="310"/>
    </row>
    <row r="92" spans="1:7" s="142" customFormat="1" ht="15.75" customHeight="1" thickBot="1">
      <c r="A92" s="139"/>
      <c r="B92" s="140"/>
      <c r="C92" s="153"/>
      <c r="D92" s="154"/>
      <c r="E92" s="222"/>
      <c r="F92" s="222"/>
      <c r="G92" s="310"/>
    </row>
    <row r="93" spans="1:7" s="142" customFormat="1" ht="15.75">
      <c r="A93" s="156" t="s">
        <v>27</v>
      </c>
      <c r="B93" s="157" t="s">
        <v>28</v>
      </c>
      <c r="C93" s="156" t="s">
        <v>30</v>
      </c>
      <c r="D93" s="156" t="s">
        <v>31</v>
      </c>
      <c r="E93" s="225" t="s">
        <v>31</v>
      </c>
      <c r="F93" s="226" t="s">
        <v>8</v>
      </c>
      <c r="G93" s="312" t="s">
        <v>283</v>
      </c>
    </row>
    <row r="94" spans="1:7" s="142" customFormat="1" ht="15.75" customHeight="1" thickBot="1">
      <c r="A94" s="158"/>
      <c r="B94" s="159"/>
      <c r="C94" s="160"/>
      <c r="D94" s="161" t="s">
        <v>33</v>
      </c>
      <c r="E94" s="227" t="s">
        <v>34</v>
      </c>
      <c r="F94" s="228" t="s">
        <v>35</v>
      </c>
      <c r="G94" s="313" t="s">
        <v>284</v>
      </c>
    </row>
    <row r="95" spans="1:7" s="142" customFormat="1" ht="16.5" thickTop="1">
      <c r="A95" s="162">
        <v>50</v>
      </c>
      <c r="B95" s="163"/>
      <c r="C95" s="187" t="s">
        <v>346</v>
      </c>
      <c r="D95" s="97"/>
      <c r="E95" s="229"/>
      <c r="F95" s="229"/>
      <c r="G95" s="314"/>
    </row>
    <row r="96" spans="1:7" s="142" customFormat="1" ht="15.75">
      <c r="A96" s="162"/>
      <c r="B96" s="163"/>
      <c r="C96" s="67" t="s">
        <v>347</v>
      </c>
      <c r="D96" s="97"/>
      <c r="E96" s="229"/>
      <c r="F96" s="229"/>
      <c r="G96" s="314"/>
    </row>
    <row r="97" spans="1:7" s="142" customFormat="1" ht="14.25" customHeight="1">
      <c r="A97" s="162"/>
      <c r="B97" s="163"/>
      <c r="C97" s="187"/>
      <c r="D97" s="97"/>
      <c r="E97" s="229"/>
      <c r="F97" s="229"/>
      <c r="G97" s="314"/>
    </row>
    <row r="98" spans="1:7" s="142" customFormat="1" ht="15">
      <c r="A98" s="61"/>
      <c r="B98" s="165">
        <v>2143</v>
      </c>
      <c r="C98" s="61" t="s">
        <v>348</v>
      </c>
      <c r="D98" s="74">
        <v>665</v>
      </c>
      <c r="E98" s="231">
        <v>662</v>
      </c>
      <c r="F98" s="231">
        <v>519.1</v>
      </c>
      <c r="G98" s="306">
        <f t="shared" ref="G98:G136" si="4">(F98/E98)*100</f>
        <v>78.413897280966765</v>
      </c>
    </row>
    <row r="99" spans="1:7" s="142" customFormat="1" ht="15">
      <c r="A99" s="61"/>
      <c r="B99" s="165">
        <v>3111</v>
      </c>
      <c r="C99" s="61" t="s">
        <v>349</v>
      </c>
      <c r="D99" s="74">
        <v>7900</v>
      </c>
      <c r="E99" s="231">
        <v>7900.2</v>
      </c>
      <c r="F99" s="231">
        <v>4595.2</v>
      </c>
      <c r="G99" s="306">
        <f t="shared" si="4"/>
        <v>58.165616060352896</v>
      </c>
    </row>
    <row r="100" spans="1:7" s="142" customFormat="1" ht="15">
      <c r="A100" s="61"/>
      <c r="B100" s="165">
        <v>3113</v>
      </c>
      <c r="C100" s="61" t="s">
        <v>350</v>
      </c>
      <c r="D100" s="74">
        <v>29350</v>
      </c>
      <c r="E100" s="231">
        <v>29430.799999999999</v>
      </c>
      <c r="F100" s="231">
        <v>17176.900000000001</v>
      </c>
      <c r="G100" s="306">
        <f t="shared" si="4"/>
        <v>58.363687021759524</v>
      </c>
    </row>
    <row r="101" spans="1:7" s="142" customFormat="1" ht="15" hidden="1">
      <c r="A101" s="61"/>
      <c r="B101" s="165">
        <v>3114</v>
      </c>
      <c r="C101" s="61" t="s">
        <v>351</v>
      </c>
      <c r="D101" s="74"/>
      <c r="E101" s="231"/>
      <c r="F101" s="231">
        <v>0</v>
      </c>
      <c r="G101" s="306" t="e">
        <f t="shared" si="4"/>
        <v>#DIV/0!</v>
      </c>
    </row>
    <row r="102" spans="1:7" s="142" customFormat="1" ht="15" hidden="1">
      <c r="A102" s="61"/>
      <c r="B102" s="165">
        <v>3122</v>
      </c>
      <c r="C102" s="61" t="s">
        <v>352</v>
      </c>
      <c r="D102" s="74"/>
      <c r="E102" s="231"/>
      <c r="F102" s="231">
        <v>0</v>
      </c>
      <c r="G102" s="306" t="e">
        <f t="shared" si="4"/>
        <v>#DIV/0!</v>
      </c>
    </row>
    <row r="103" spans="1:7" s="142" customFormat="1" ht="15">
      <c r="A103" s="61"/>
      <c r="B103" s="165">
        <v>3231</v>
      </c>
      <c r="C103" s="61" t="s">
        <v>353</v>
      </c>
      <c r="D103" s="74">
        <v>600</v>
      </c>
      <c r="E103" s="231">
        <v>600</v>
      </c>
      <c r="F103" s="231">
        <v>350</v>
      </c>
      <c r="G103" s="306">
        <f t="shared" si="4"/>
        <v>58.333333333333336</v>
      </c>
    </row>
    <row r="104" spans="1:7" s="142" customFormat="1" ht="15">
      <c r="A104" s="61"/>
      <c r="B104" s="165">
        <v>3313</v>
      </c>
      <c r="C104" s="61" t="s">
        <v>354</v>
      </c>
      <c r="D104" s="74">
        <v>1400</v>
      </c>
      <c r="E104" s="231">
        <v>1320</v>
      </c>
      <c r="F104" s="231">
        <v>903.3</v>
      </c>
      <c r="G104" s="306">
        <f t="shared" si="4"/>
        <v>68.431818181818187</v>
      </c>
    </row>
    <row r="105" spans="1:7" s="142" customFormat="1" ht="15">
      <c r="A105" s="61"/>
      <c r="B105" s="165">
        <v>3314</v>
      </c>
      <c r="C105" s="61" t="s">
        <v>355</v>
      </c>
      <c r="D105" s="74">
        <v>7760</v>
      </c>
      <c r="E105" s="231">
        <v>8633</v>
      </c>
      <c r="F105" s="231">
        <v>4888</v>
      </c>
      <c r="G105" s="306">
        <f t="shared" si="4"/>
        <v>56.619946716089423</v>
      </c>
    </row>
    <row r="106" spans="1:7" s="142" customFormat="1" ht="15">
      <c r="A106" s="61"/>
      <c r="B106" s="165">
        <v>3315</v>
      </c>
      <c r="C106" s="61" t="s">
        <v>356</v>
      </c>
      <c r="D106" s="74">
        <v>14501</v>
      </c>
      <c r="E106" s="231">
        <v>14501</v>
      </c>
      <c r="F106" s="231">
        <v>8400</v>
      </c>
      <c r="G106" s="306">
        <f t="shared" si="4"/>
        <v>57.927039514516245</v>
      </c>
    </row>
    <row r="107" spans="1:7" s="142" customFormat="1" ht="15">
      <c r="A107" s="61"/>
      <c r="B107" s="165">
        <v>3319</v>
      </c>
      <c r="C107" s="61" t="s">
        <v>357</v>
      </c>
      <c r="D107" s="74">
        <v>260</v>
      </c>
      <c r="E107" s="231">
        <v>320</v>
      </c>
      <c r="F107" s="231">
        <v>126.3</v>
      </c>
      <c r="G107" s="306">
        <f t="shared" si="4"/>
        <v>39.46875</v>
      </c>
    </row>
    <row r="108" spans="1:7" s="142" customFormat="1" ht="15">
      <c r="A108" s="61"/>
      <c r="B108" s="165">
        <v>3322</v>
      </c>
      <c r="C108" s="61" t="s">
        <v>358</v>
      </c>
      <c r="D108" s="74">
        <v>20</v>
      </c>
      <c r="E108" s="231">
        <v>19.8</v>
      </c>
      <c r="F108" s="231">
        <v>0</v>
      </c>
      <c r="G108" s="306">
        <f t="shared" si="4"/>
        <v>0</v>
      </c>
    </row>
    <row r="109" spans="1:7" s="142" customFormat="1" ht="15">
      <c r="A109" s="61"/>
      <c r="B109" s="165">
        <v>3326</v>
      </c>
      <c r="C109" s="61" t="s">
        <v>359</v>
      </c>
      <c r="D109" s="74">
        <v>20</v>
      </c>
      <c r="E109" s="231">
        <v>20</v>
      </c>
      <c r="F109" s="231">
        <v>0</v>
      </c>
      <c r="G109" s="306">
        <f t="shared" si="4"/>
        <v>0</v>
      </c>
    </row>
    <row r="110" spans="1:7" s="142" customFormat="1" ht="15">
      <c r="A110" s="61"/>
      <c r="B110" s="165">
        <v>3330</v>
      </c>
      <c r="C110" s="61" t="s">
        <v>360</v>
      </c>
      <c r="D110" s="74">
        <v>100</v>
      </c>
      <c r="E110" s="231">
        <v>150</v>
      </c>
      <c r="F110" s="231">
        <v>57</v>
      </c>
      <c r="G110" s="306">
        <f t="shared" si="4"/>
        <v>38</v>
      </c>
    </row>
    <row r="111" spans="1:7" s="142" customFormat="1" ht="15">
      <c r="A111" s="61"/>
      <c r="B111" s="165">
        <v>3392</v>
      </c>
      <c r="C111" s="61" t="s">
        <v>361</v>
      </c>
      <c r="D111" s="74">
        <v>800</v>
      </c>
      <c r="E111" s="231">
        <v>807.9</v>
      </c>
      <c r="F111" s="231">
        <v>607.9</v>
      </c>
      <c r="G111" s="306">
        <f t="shared" si="4"/>
        <v>75.244460948137146</v>
      </c>
    </row>
    <row r="112" spans="1:7" s="142" customFormat="1" ht="15">
      <c r="A112" s="61"/>
      <c r="B112" s="165">
        <v>3412</v>
      </c>
      <c r="C112" s="61" t="s">
        <v>362</v>
      </c>
      <c r="D112" s="74">
        <v>24860</v>
      </c>
      <c r="E112" s="231">
        <v>26724</v>
      </c>
      <c r="F112" s="231">
        <v>17660.599999999999</v>
      </c>
      <c r="G112" s="306">
        <f t="shared" si="4"/>
        <v>66.085166891183945</v>
      </c>
    </row>
    <row r="113" spans="1:7" s="142" customFormat="1" ht="15">
      <c r="A113" s="61"/>
      <c r="B113" s="165">
        <v>3419</v>
      </c>
      <c r="C113" s="61" t="s">
        <v>363</v>
      </c>
      <c r="D113" s="74">
        <v>2350</v>
      </c>
      <c r="E113" s="231">
        <v>2205</v>
      </c>
      <c r="F113" s="231">
        <v>1490</v>
      </c>
      <c r="G113" s="306">
        <f t="shared" si="4"/>
        <v>67.573696145124714</v>
      </c>
    </row>
    <row r="114" spans="1:7" s="142" customFormat="1" ht="15">
      <c r="A114" s="61"/>
      <c r="B114" s="165">
        <v>3421</v>
      </c>
      <c r="C114" s="61" t="s">
        <v>364</v>
      </c>
      <c r="D114" s="74">
        <v>9000</v>
      </c>
      <c r="E114" s="231">
        <v>9562</v>
      </c>
      <c r="F114" s="231">
        <v>8492.2999999999993</v>
      </c>
      <c r="G114" s="306">
        <f t="shared" si="4"/>
        <v>88.813009830579375</v>
      </c>
    </row>
    <row r="115" spans="1:7" s="142" customFormat="1" ht="15">
      <c r="A115" s="61"/>
      <c r="B115" s="165">
        <v>3429</v>
      </c>
      <c r="C115" s="61" t="s">
        <v>365</v>
      </c>
      <c r="D115" s="74">
        <v>2000</v>
      </c>
      <c r="E115" s="231">
        <v>1779.2</v>
      </c>
      <c r="F115" s="231">
        <v>1553.1</v>
      </c>
      <c r="G115" s="306">
        <f t="shared" si="4"/>
        <v>87.292041366906474</v>
      </c>
    </row>
    <row r="116" spans="1:7" s="142" customFormat="1" ht="15">
      <c r="A116" s="61"/>
      <c r="B116" s="165">
        <v>3541</v>
      </c>
      <c r="C116" s="61" t="s">
        <v>366</v>
      </c>
      <c r="D116" s="74">
        <v>512</v>
      </c>
      <c r="E116" s="231">
        <v>512</v>
      </c>
      <c r="F116" s="231">
        <v>237.2</v>
      </c>
      <c r="G116" s="306">
        <f t="shared" si="4"/>
        <v>46.328125</v>
      </c>
    </row>
    <row r="117" spans="1:7" s="142" customFormat="1" ht="15">
      <c r="A117" s="61"/>
      <c r="B117" s="165">
        <v>3599</v>
      </c>
      <c r="C117" s="61" t="s">
        <v>367</v>
      </c>
      <c r="D117" s="74">
        <v>5</v>
      </c>
      <c r="E117" s="231">
        <v>5</v>
      </c>
      <c r="F117" s="231">
        <v>0</v>
      </c>
      <c r="G117" s="306">
        <f t="shared" si="4"/>
        <v>0</v>
      </c>
    </row>
    <row r="118" spans="1:7" s="142" customFormat="1" ht="15" hidden="1">
      <c r="A118" s="61"/>
      <c r="B118" s="165">
        <v>4193</v>
      </c>
      <c r="C118" s="61" t="s">
        <v>368</v>
      </c>
      <c r="D118" s="74"/>
      <c r="E118" s="231"/>
      <c r="F118" s="231">
        <v>0</v>
      </c>
      <c r="G118" s="306" t="e">
        <f t="shared" si="4"/>
        <v>#DIV/0!</v>
      </c>
    </row>
    <row r="119" spans="1:7" s="142" customFormat="1" ht="15">
      <c r="A119" s="188"/>
      <c r="B119" s="165">
        <v>4312</v>
      </c>
      <c r="C119" s="61" t="s">
        <v>369</v>
      </c>
      <c r="D119" s="74">
        <v>561</v>
      </c>
      <c r="E119" s="231">
        <v>899.4</v>
      </c>
      <c r="F119" s="231">
        <v>338.3</v>
      </c>
      <c r="G119" s="306">
        <f t="shared" si="4"/>
        <v>37.613964865465874</v>
      </c>
    </row>
    <row r="120" spans="1:7" s="142" customFormat="1" ht="15">
      <c r="A120" s="188"/>
      <c r="B120" s="165">
        <v>4329</v>
      </c>
      <c r="C120" s="61" t="s">
        <v>370</v>
      </c>
      <c r="D120" s="74">
        <v>40</v>
      </c>
      <c r="E120" s="231">
        <v>40</v>
      </c>
      <c r="F120" s="231">
        <v>40</v>
      </c>
      <c r="G120" s="306">
        <f t="shared" si="4"/>
        <v>100</v>
      </c>
    </row>
    <row r="121" spans="1:7" s="142" customFormat="1" ht="15">
      <c r="A121" s="61"/>
      <c r="B121" s="165">
        <v>4333</v>
      </c>
      <c r="C121" s="61" t="s">
        <v>371</v>
      </c>
      <c r="D121" s="74">
        <v>878</v>
      </c>
      <c r="E121" s="231">
        <v>878</v>
      </c>
      <c r="F121" s="231">
        <v>368.4</v>
      </c>
      <c r="G121" s="306">
        <f t="shared" si="4"/>
        <v>41.958997722095667</v>
      </c>
    </row>
    <row r="122" spans="1:7" s="142" customFormat="1" ht="15" customHeight="1">
      <c r="A122" s="61"/>
      <c r="B122" s="165">
        <v>4339</v>
      </c>
      <c r="C122" s="61" t="s">
        <v>372</v>
      </c>
      <c r="D122" s="74">
        <v>0</v>
      </c>
      <c r="E122" s="231">
        <v>1134.2</v>
      </c>
      <c r="F122" s="231">
        <v>0</v>
      </c>
      <c r="G122" s="306">
        <f t="shared" si="4"/>
        <v>0</v>
      </c>
    </row>
    <row r="123" spans="1:7" s="142" customFormat="1" ht="15">
      <c r="A123" s="61"/>
      <c r="B123" s="165">
        <v>4342</v>
      </c>
      <c r="C123" s="61" t="s">
        <v>373</v>
      </c>
      <c r="D123" s="74">
        <v>20</v>
      </c>
      <c r="E123" s="231">
        <v>20</v>
      </c>
      <c r="F123" s="231">
        <v>0</v>
      </c>
      <c r="G123" s="306">
        <f t="shared" si="4"/>
        <v>0</v>
      </c>
    </row>
    <row r="124" spans="1:7" s="142" customFormat="1" ht="15">
      <c r="A124" s="61"/>
      <c r="B124" s="165">
        <v>4343</v>
      </c>
      <c r="C124" s="61" t="s">
        <v>374</v>
      </c>
      <c r="D124" s="74">
        <v>50</v>
      </c>
      <c r="E124" s="231">
        <v>50</v>
      </c>
      <c r="F124" s="231">
        <v>0</v>
      </c>
      <c r="G124" s="306">
        <f t="shared" si="4"/>
        <v>0</v>
      </c>
    </row>
    <row r="125" spans="1:7" s="142" customFormat="1" ht="15">
      <c r="A125" s="61"/>
      <c r="B125" s="165">
        <v>4349</v>
      </c>
      <c r="C125" s="61" t="s">
        <v>375</v>
      </c>
      <c r="D125" s="74">
        <v>1052</v>
      </c>
      <c r="E125" s="231">
        <v>1793</v>
      </c>
      <c r="F125" s="231">
        <v>1589.6</v>
      </c>
      <c r="G125" s="306">
        <f t="shared" si="4"/>
        <v>88.655883993307299</v>
      </c>
    </row>
    <row r="126" spans="1:7" s="142" customFormat="1" ht="15">
      <c r="A126" s="188"/>
      <c r="B126" s="189">
        <v>4351</v>
      </c>
      <c r="C126" s="188" t="s">
        <v>376</v>
      </c>
      <c r="D126" s="74">
        <v>2782</v>
      </c>
      <c r="E126" s="231">
        <v>2785</v>
      </c>
      <c r="F126" s="231">
        <v>1112</v>
      </c>
      <c r="G126" s="306">
        <f t="shared" si="4"/>
        <v>39.928186714542193</v>
      </c>
    </row>
    <row r="127" spans="1:7" s="142" customFormat="1" ht="15">
      <c r="A127" s="188"/>
      <c r="B127" s="189">
        <v>4356</v>
      </c>
      <c r="C127" s="188" t="s">
        <v>377</v>
      </c>
      <c r="D127" s="74">
        <v>988</v>
      </c>
      <c r="E127" s="231">
        <v>1538.3</v>
      </c>
      <c r="F127" s="231">
        <v>689.7</v>
      </c>
      <c r="G127" s="306">
        <f t="shared" si="4"/>
        <v>44.835207696808169</v>
      </c>
    </row>
    <row r="128" spans="1:7" s="142" customFormat="1" ht="15">
      <c r="A128" s="188"/>
      <c r="B128" s="189">
        <v>4357</v>
      </c>
      <c r="C128" s="188" t="s">
        <v>378</v>
      </c>
      <c r="D128" s="74">
        <v>14290</v>
      </c>
      <c r="E128" s="231">
        <v>33396.5</v>
      </c>
      <c r="F128" s="231">
        <v>26287.8</v>
      </c>
      <c r="G128" s="306">
        <f t="shared" si="4"/>
        <v>78.714236521791207</v>
      </c>
    </row>
    <row r="129" spans="1:7" s="142" customFormat="1" ht="15">
      <c r="A129" s="188"/>
      <c r="B129" s="189">
        <v>4359</v>
      </c>
      <c r="C129" s="190" t="s">
        <v>379</v>
      </c>
      <c r="D129" s="74">
        <v>714</v>
      </c>
      <c r="E129" s="231">
        <v>1066.7</v>
      </c>
      <c r="F129" s="231">
        <v>413.8</v>
      </c>
      <c r="G129" s="306">
        <f t="shared" si="4"/>
        <v>38.792537733195836</v>
      </c>
    </row>
    <row r="130" spans="1:7" s="142" customFormat="1" ht="15">
      <c r="A130" s="61"/>
      <c r="B130" s="165">
        <v>4371</v>
      </c>
      <c r="C130" s="191" t="s">
        <v>380</v>
      </c>
      <c r="D130" s="74">
        <v>583</v>
      </c>
      <c r="E130" s="231">
        <v>583</v>
      </c>
      <c r="F130" s="231">
        <v>194.3</v>
      </c>
      <c r="G130" s="306">
        <f t="shared" si="4"/>
        <v>33.327615780445974</v>
      </c>
    </row>
    <row r="131" spans="1:7" s="142" customFormat="1" ht="15">
      <c r="A131" s="61"/>
      <c r="B131" s="165">
        <v>4374</v>
      </c>
      <c r="C131" s="61" t="s">
        <v>381</v>
      </c>
      <c r="D131" s="74">
        <v>657</v>
      </c>
      <c r="E131" s="231">
        <v>657</v>
      </c>
      <c r="F131" s="231">
        <v>340.5</v>
      </c>
      <c r="G131" s="306">
        <f t="shared" si="4"/>
        <v>51.826484018264843</v>
      </c>
    </row>
    <row r="132" spans="1:7" s="142" customFormat="1" ht="15">
      <c r="A132" s="188"/>
      <c r="B132" s="189">
        <v>4399</v>
      </c>
      <c r="C132" s="188" t="s">
        <v>382</v>
      </c>
      <c r="D132" s="192">
        <v>55</v>
      </c>
      <c r="E132" s="238">
        <v>55</v>
      </c>
      <c r="F132" s="231">
        <v>0</v>
      </c>
      <c r="G132" s="306">
        <f t="shared" si="4"/>
        <v>0</v>
      </c>
    </row>
    <row r="133" spans="1:7" s="142" customFormat="1" ht="15" hidden="1">
      <c r="A133" s="188"/>
      <c r="B133" s="189">
        <v>6402</v>
      </c>
      <c r="C133" s="188" t="s">
        <v>383</v>
      </c>
      <c r="D133" s="181"/>
      <c r="E133" s="236"/>
      <c r="F133" s="231">
        <v>0</v>
      </c>
      <c r="G133" s="306" t="e">
        <f t="shared" si="4"/>
        <v>#DIV/0!</v>
      </c>
    </row>
    <row r="134" spans="1:7" s="142" customFormat="1" ht="15" hidden="1" customHeight="1">
      <c r="A134" s="188"/>
      <c r="B134" s="189">
        <v>6409</v>
      </c>
      <c r="C134" s="188" t="s">
        <v>384</v>
      </c>
      <c r="D134" s="181"/>
      <c r="E134" s="236"/>
      <c r="F134" s="231">
        <v>0</v>
      </c>
      <c r="G134" s="306" t="e">
        <f t="shared" si="4"/>
        <v>#DIV/0!</v>
      </c>
    </row>
    <row r="135" spans="1:7" s="142" customFormat="1" ht="15">
      <c r="A135" s="61"/>
      <c r="B135" s="165">
        <v>6223</v>
      </c>
      <c r="C135" s="61" t="s">
        <v>385</v>
      </c>
      <c r="D135" s="74">
        <v>70</v>
      </c>
      <c r="E135" s="231">
        <v>70</v>
      </c>
      <c r="F135" s="231">
        <v>0</v>
      </c>
      <c r="G135" s="306">
        <f t="shared" si="4"/>
        <v>0</v>
      </c>
    </row>
    <row r="136" spans="1:7" s="142" customFormat="1" ht="15">
      <c r="A136" s="61"/>
      <c r="B136" s="165">
        <v>6402</v>
      </c>
      <c r="C136" s="61" t="s">
        <v>386</v>
      </c>
      <c r="D136" s="74">
        <v>0</v>
      </c>
      <c r="E136" s="231">
        <v>133.69999999999999</v>
      </c>
      <c r="F136" s="231">
        <v>133.6</v>
      </c>
      <c r="G136" s="306">
        <f t="shared" si="4"/>
        <v>99.925205684367995</v>
      </c>
    </row>
    <row r="137" spans="1:7" s="142" customFormat="1" ht="15" customHeight="1" thickBot="1">
      <c r="A137" s="188"/>
      <c r="B137" s="189"/>
      <c r="C137" s="188"/>
      <c r="D137" s="181"/>
      <c r="E137" s="236"/>
      <c r="F137" s="236"/>
      <c r="G137" s="306"/>
    </row>
    <row r="138" spans="1:7" s="142" customFormat="1" ht="18.75" customHeight="1" thickTop="1" thickBot="1">
      <c r="A138" s="174"/>
      <c r="B138" s="175"/>
      <c r="C138" s="193" t="s">
        <v>387</v>
      </c>
      <c r="D138" s="177">
        <f t="shared" ref="D138:F138" si="5">SUM(D98:D137)</f>
        <v>124843</v>
      </c>
      <c r="E138" s="234">
        <f t="shared" si="5"/>
        <v>150251.70000000001</v>
      </c>
      <c r="F138" s="234">
        <f t="shared" si="5"/>
        <v>98564.900000000023</v>
      </c>
      <c r="G138" s="308">
        <f>(F138/E138)*100</f>
        <v>65.599856773667128</v>
      </c>
    </row>
    <row r="139" spans="1:7" s="142" customFormat="1" ht="15.75" customHeight="1">
      <c r="A139" s="139"/>
      <c r="B139" s="140"/>
      <c r="C139" s="153"/>
      <c r="D139" s="194"/>
      <c r="E139" s="239"/>
      <c r="F139" s="239"/>
      <c r="G139" s="310"/>
    </row>
    <row r="140" spans="1:7" s="142" customFormat="1" ht="15.75" hidden="1" customHeight="1">
      <c r="A140" s="139"/>
      <c r="B140" s="140"/>
      <c r="C140" s="153"/>
      <c r="D140" s="154"/>
      <c r="E140" s="222"/>
      <c r="F140" s="222"/>
      <c r="G140" s="310"/>
    </row>
    <row r="141" spans="1:7" s="142" customFormat="1" ht="12.75" hidden="1" customHeight="1">
      <c r="A141" s="139"/>
      <c r="C141" s="140"/>
      <c r="D141" s="154"/>
      <c r="E141" s="222"/>
      <c r="F141" s="222"/>
      <c r="G141" s="310"/>
    </row>
    <row r="142" spans="1:7" s="142" customFormat="1" ht="12.75" hidden="1" customHeight="1">
      <c r="A142" s="139"/>
      <c r="B142" s="140"/>
      <c r="C142" s="153"/>
      <c r="D142" s="154"/>
      <c r="E142" s="222"/>
      <c r="F142" s="222"/>
      <c r="G142" s="310"/>
    </row>
    <row r="143" spans="1:7" s="142" customFormat="1" ht="12.75" hidden="1" customHeight="1">
      <c r="A143" s="139"/>
      <c r="B143" s="140"/>
      <c r="C143" s="153"/>
      <c r="D143" s="154"/>
      <c r="E143" s="222"/>
      <c r="F143" s="222"/>
      <c r="G143" s="310"/>
    </row>
    <row r="144" spans="1:7" s="142" customFormat="1" ht="12.75" hidden="1" customHeight="1">
      <c r="A144" s="139"/>
      <c r="B144" s="140"/>
      <c r="C144" s="153"/>
      <c r="D144" s="154"/>
      <c r="E144" s="222"/>
      <c r="F144" s="222"/>
      <c r="G144" s="310"/>
    </row>
    <row r="145" spans="1:7" s="142" customFormat="1" ht="12.75" hidden="1" customHeight="1">
      <c r="A145" s="139"/>
      <c r="B145" s="140"/>
      <c r="C145" s="153"/>
      <c r="D145" s="154"/>
      <c r="E145" s="222"/>
      <c r="F145" s="222"/>
      <c r="G145" s="310"/>
    </row>
    <row r="146" spans="1:7" s="142" customFormat="1" ht="12.75" hidden="1" customHeight="1">
      <c r="A146" s="139"/>
      <c r="B146" s="140"/>
      <c r="C146" s="153"/>
      <c r="D146" s="154"/>
      <c r="E146" s="222"/>
      <c r="F146" s="222"/>
      <c r="G146" s="310"/>
    </row>
    <row r="147" spans="1:7" s="142" customFormat="1" ht="12.75" hidden="1" customHeight="1">
      <c r="A147" s="139"/>
      <c r="B147" s="140"/>
      <c r="C147" s="153"/>
      <c r="D147" s="154"/>
      <c r="E147" s="217"/>
      <c r="F147" s="217"/>
      <c r="G147" s="309"/>
    </row>
    <row r="148" spans="1:7" s="142" customFormat="1" ht="12.75" hidden="1" customHeight="1">
      <c r="A148" s="139"/>
      <c r="B148" s="140"/>
      <c r="C148" s="153"/>
      <c r="D148" s="154"/>
      <c r="E148" s="222"/>
      <c r="F148" s="222"/>
      <c r="G148" s="310"/>
    </row>
    <row r="149" spans="1:7" s="142" customFormat="1" ht="12.75" hidden="1" customHeight="1">
      <c r="A149" s="139"/>
      <c r="B149" s="140"/>
      <c r="C149" s="153"/>
      <c r="D149" s="154"/>
      <c r="E149" s="222"/>
      <c r="F149" s="222"/>
      <c r="G149" s="310"/>
    </row>
    <row r="150" spans="1:7" s="142" customFormat="1" ht="18" hidden="1" customHeight="1">
      <c r="A150" s="139"/>
      <c r="B150" s="140"/>
      <c r="C150" s="153"/>
      <c r="D150" s="154"/>
      <c r="E150" s="217"/>
      <c r="F150" s="217"/>
      <c r="G150" s="309"/>
    </row>
    <row r="151" spans="1:7" s="142" customFormat="1" ht="15.75" customHeight="1" thickBot="1">
      <c r="A151" s="139"/>
      <c r="B151" s="140"/>
      <c r="C151" s="153"/>
      <c r="D151" s="154"/>
      <c r="E151" s="221"/>
      <c r="F151" s="221"/>
      <c r="G151" s="311"/>
    </row>
    <row r="152" spans="1:7" s="142" customFormat="1" ht="15.75">
      <c r="A152" s="156" t="s">
        <v>27</v>
      </c>
      <c r="B152" s="157" t="s">
        <v>28</v>
      </c>
      <c r="C152" s="156" t="s">
        <v>30</v>
      </c>
      <c r="D152" s="156" t="s">
        <v>31</v>
      </c>
      <c r="E152" s="225" t="s">
        <v>31</v>
      </c>
      <c r="F152" s="226" t="s">
        <v>8</v>
      </c>
      <c r="G152" s="312" t="s">
        <v>283</v>
      </c>
    </row>
    <row r="153" spans="1:7" s="142" customFormat="1" ht="15.75" customHeight="1" thickBot="1">
      <c r="A153" s="158"/>
      <c r="B153" s="159"/>
      <c r="C153" s="160"/>
      <c r="D153" s="161" t="s">
        <v>33</v>
      </c>
      <c r="E153" s="227" t="s">
        <v>34</v>
      </c>
      <c r="F153" s="228" t="s">
        <v>35</v>
      </c>
      <c r="G153" s="313" t="s">
        <v>284</v>
      </c>
    </row>
    <row r="154" spans="1:7" s="142" customFormat="1" ht="16.5" thickTop="1">
      <c r="A154" s="162">
        <v>60</v>
      </c>
      <c r="B154" s="163"/>
      <c r="C154" s="187" t="s">
        <v>151</v>
      </c>
      <c r="D154" s="97"/>
      <c r="E154" s="229"/>
      <c r="F154" s="229"/>
      <c r="G154" s="314"/>
    </row>
    <row r="155" spans="1:7" s="142" customFormat="1" ht="15.75">
      <c r="A155" s="111"/>
      <c r="B155" s="164"/>
      <c r="C155" s="111"/>
      <c r="D155" s="114"/>
      <c r="E155" s="230"/>
      <c r="F155" s="230"/>
      <c r="G155" s="306"/>
    </row>
    <row r="156" spans="1:7" s="142" customFormat="1" ht="15">
      <c r="A156" s="61"/>
      <c r="B156" s="165">
        <v>1014</v>
      </c>
      <c r="C156" s="61" t="s">
        <v>388</v>
      </c>
      <c r="D156" s="62">
        <v>650</v>
      </c>
      <c r="E156" s="231">
        <v>650</v>
      </c>
      <c r="F156" s="231">
        <v>240</v>
      </c>
      <c r="G156" s="306">
        <f t="shared" ref="G156:G167" si="6">(F156/E156)*100</f>
        <v>36.923076923076927</v>
      </c>
    </row>
    <row r="157" spans="1:7" s="142" customFormat="1" ht="15" hidden="1" customHeight="1">
      <c r="A157" s="188"/>
      <c r="B157" s="189">
        <v>1031</v>
      </c>
      <c r="C157" s="188" t="s">
        <v>389</v>
      </c>
      <c r="D157" s="77"/>
      <c r="E157" s="238"/>
      <c r="F157" s="231">
        <v>0</v>
      </c>
      <c r="G157" s="306" t="e">
        <f t="shared" si="6"/>
        <v>#DIV/0!</v>
      </c>
    </row>
    <row r="158" spans="1:7" s="142" customFormat="1" ht="15">
      <c r="A158" s="61"/>
      <c r="B158" s="165">
        <v>1036</v>
      </c>
      <c r="C158" s="61" t="s">
        <v>390</v>
      </c>
      <c r="D158" s="62">
        <v>0</v>
      </c>
      <c r="E158" s="231">
        <v>75.8</v>
      </c>
      <c r="F158" s="231">
        <v>25.1</v>
      </c>
      <c r="G158" s="306">
        <f t="shared" si="6"/>
        <v>33.113456464379951</v>
      </c>
    </row>
    <row r="159" spans="1:7" s="142" customFormat="1" ht="15" customHeight="1">
      <c r="A159" s="188"/>
      <c r="B159" s="189">
        <v>1037</v>
      </c>
      <c r="C159" s="188" t="s">
        <v>391</v>
      </c>
      <c r="D159" s="77">
        <v>0</v>
      </c>
      <c r="E159" s="238">
        <v>107.4</v>
      </c>
      <c r="F159" s="231">
        <v>57.8</v>
      </c>
      <c r="G159" s="306">
        <f t="shared" si="6"/>
        <v>53.817504655493472</v>
      </c>
    </row>
    <row r="160" spans="1:7" s="142" customFormat="1" ht="15" hidden="1">
      <c r="A160" s="188"/>
      <c r="B160" s="189">
        <v>1039</v>
      </c>
      <c r="C160" s="188" t="s">
        <v>392</v>
      </c>
      <c r="D160" s="77"/>
      <c r="E160" s="238"/>
      <c r="F160" s="231">
        <v>0</v>
      </c>
      <c r="G160" s="306" t="e">
        <f t="shared" si="6"/>
        <v>#DIV/0!</v>
      </c>
    </row>
    <row r="161" spans="1:7" s="142" customFormat="1" ht="15">
      <c r="A161" s="188"/>
      <c r="B161" s="189">
        <v>1070</v>
      </c>
      <c r="C161" s="188" t="s">
        <v>393</v>
      </c>
      <c r="D161" s="77">
        <v>7</v>
      </c>
      <c r="E161" s="238">
        <v>7</v>
      </c>
      <c r="F161" s="231">
        <v>7</v>
      </c>
      <c r="G161" s="306">
        <f t="shared" si="6"/>
        <v>100</v>
      </c>
    </row>
    <row r="162" spans="1:7" s="142" customFormat="1" ht="15" hidden="1">
      <c r="A162" s="188"/>
      <c r="B162" s="189">
        <v>2331</v>
      </c>
      <c r="C162" s="188" t="s">
        <v>394</v>
      </c>
      <c r="D162" s="77"/>
      <c r="E162" s="238"/>
      <c r="F162" s="231">
        <v>0</v>
      </c>
      <c r="G162" s="306" t="e">
        <f t="shared" si="6"/>
        <v>#DIV/0!</v>
      </c>
    </row>
    <row r="163" spans="1:7" s="142" customFormat="1" ht="15">
      <c r="A163" s="188"/>
      <c r="B163" s="189">
        <v>3322</v>
      </c>
      <c r="C163" s="188" t="s">
        <v>395</v>
      </c>
      <c r="D163" s="62">
        <v>30</v>
      </c>
      <c r="E163" s="231">
        <v>30</v>
      </c>
      <c r="F163" s="231">
        <v>0</v>
      </c>
      <c r="G163" s="306">
        <f t="shared" si="6"/>
        <v>0</v>
      </c>
    </row>
    <row r="164" spans="1:7" s="142" customFormat="1" ht="15">
      <c r="A164" s="188"/>
      <c r="B164" s="189">
        <v>3739</v>
      </c>
      <c r="C164" s="188" t="s">
        <v>396</v>
      </c>
      <c r="D164" s="62">
        <v>50</v>
      </c>
      <c r="E164" s="231">
        <v>50</v>
      </c>
      <c r="F164" s="231">
        <v>0</v>
      </c>
      <c r="G164" s="306">
        <f t="shared" si="6"/>
        <v>0</v>
      </c>
    </row>
    <row r="165" spans="1:7" s="142" customFormat="1" ht="15">
      <c r="A165" s="61"/>
      <c r="B165" s="165">
        <v>3749</v>
      </c>
      <c r="C165" s="61" t="s">
        <v>397</v>
      </c>
      <c r="D165" s="62">
        <v>70</v>
      </c>
      <c r="E165" s="231">
        <v>70</v>
      </c>
      <c r="F165" s="231">
        <v>2.9</v>
      </c>
      <c r="G165" s="306">
        <f t="shared" si="6"/>
        <v>4.1428571428571423</v>
      </c>
    </row>
    <row r="166" spans="1:7" s="142" customFormat="1" ht="15">
      <c r="A166" s="61"/>
      <c r="B166" s="165">
        <v>6171</v>
      </c>
      <c r="C166" s="61" t="s">
        <v>398</v>
      </c>
      <c r="D166" s="62">
        <v>10</v>
      </c>
      <c r="E166" s="231">
        <v>10</v>
      </c>
      <c r="F166" s="231">
        <v>0</v>
      </c>
      <c r="G166" s="306">
        <f t="shared" si="6"/>
        <v>0</v>
      </c>
    </row>
    <row r="167" spans="1:7" s="142" customFormat="1" ht="15">
      <c r="A167" s="61"/>
      <c r="B167" s="165">
        <v>6402</v>
      </c>
      <c r="C167" s="169" t="s">
        <v>328</v>
      </c>
      <c r="D167" s="62">
        <v>0</v>
      </c>
      <c r="E167" s="231">
        <v>108.4</v>
      </c>
      <c r="F167" s="231">
        <v>108.2</v>
      </c>
      <c r="G167" s="306">
        <f t="shared" si="6"/>
        <v>99.815498154981555</v>
      </c>
    </row>
    <row r="168" spans="1:7" s="142" customFormat="1" ht="15.75" thickBot="1">
      <c r="A168" s="195"/>
      <c r="B168" s="196"/>
      <c r="C168" s="195"/>
      <c r="D168" s="181"/>
      <c r="E168" s="236"/>
      <c r="F168" s="236"/>
      <c r="G168" s="315"/>
    </row>
    <row r="169" spans="1:7" s="142" customFormat="1" ht="18.75" customHeight="1" thickTop="1" thickBot="1">
      <c r="A169" s="197"/>
      <c r="B169" s="198"/>
      <c r="C169" s="199" t="s">
        <v>399</v>
      </c>
      <c r="D169" s="177">
        <f>SUM(D154:D168)</f>
        <v>817</v>
      </c>
      <c r="E169" s="234">
        <f>SUM(E154:E168)</f>
        <v>1108.5999999999999</v>
      </c>
      <c r="F169" s="234">
        <f t="shared" ref="F169" si="7">SUM(F154:F168)</f>
        <v>441</v>
      </c>
      <c r="G169" s="308">
        <f>(F169/E169)*100</f>
        <v>39.77990257983042</v>
      </c>
    </row>
    <row r="170" spans="1:7" s="142" customFormat="1" ht="12.75" customHeight="1">
      <c r="A170" s="139"/>
      <c r="B170" s="140"/>
      <c r="C170" s="153"/>
      <c r="D170" s="154"/>
      <c r="E170" s="222"/>
      <c r="F170" s="222"/>
      <c r="G170" s="310"/>
    </row>
    <row r="171" spans="1:7" s="142" customFormat="1" ht="12.75" hidden="1" customHeight="1">
      <c r="A171" s="139"/>
      <c r="B171" s="140"/>
      <c r="C171" s="153"/>
      <c r="D171" s="154"/>
      <c r="E171" s="222"/>
      <c r="F171" s="222"/>
      <c r="G171" s="310"/>
    </row>
    <row r="172" spans="1:7" s="142" customFormat="1" ht="12.75" hidden="1" customHeight="1">
      <c r="A172" s="139"/>
      <c r="B172" s="140"/>
      <c r="C172" s="153"/>
      <c r="D172" s="154"/>
      <c r="E172" s="222"/>
      <c r="F172" s="222"/>
      <c r="G172" s="310"/>
    </row>
    <row r="173" spans="1:7" s="142" customFormat="1" ht="12.75" hidden="1" customHeight="1">
      <c r="A173" s="139"/>
      <c r="B173" s="140"/>
      <c r="C173" s="153"/>
      <c r="D173" s="154"/>
      <c r="E173" s="222"/>
      <c r="F173" s="222"/>
      <c r="G173" s="310"/>
    </row>
    <row r="174" spans="1:7" s="142" customFormat="1" ht="12.75" hidden="1" customHeight="1">
      <c r="B174" s="155"/>
      <c r="E174" s="223"/>
      <c r="F174" s="223"/>
      <c r="G174" s="304"/>
    </row>
    <row r="175" spans="1:7" s="142" customFormat="1" ht="12.75" customHeight="1">
      <c r="B175" s="155"/>
      <c r="E175" s="223"/>
      <c r="F175" s="223"/>
      <c r="G175" s="304"/>
    </row>
    <row r="176" spans="1:7" s="142" customFormat="1" ht="12.75" customHeight="1" thickBot="1">
      <c r="B176" s="155"/>
      <c r="E176" s="223"/>
      <c r="F176" s="223"/>
      <c r="G176" s="304"/>
    </row>
    <row r="177" spans="1:82" s="142" customFormat="1" ht="15.75">
      <c r="A177" s="156" t="s">
        <v>27</v>
      </c>
      <c r="B177" s="157" t="s">
        <v>28</v>
      </c>
      <c r="C177" s="156" t="s">
        <v>30</v>
      </c>
      <c r="D177" s="156" t="s">
        <v>31</v>
      </c>
      <c r="E177" s="225" t="s">
        <v>31</v>
      </c>
      <c r="F177" s="226" t="s">
        <v>8</v>
      </c>
      <c r="G177" s="312" t="s">
        <v>283</v>
      </c>
    </row>
    <row r="178" spans="1:82" s="142" customFormat="1" ht="15.75" customHeight="1" thickBot="1">
      <c r="A178" s="158"/>
      <c r="B178" s="159"/>
      <c r="C178" s="160"/>
      <c r="D178" s="161" t="s">
        <v>33</v>
      </c>
      <c r="E178" s="227" t="s">
        <v>34</v>
      </c>
      <c r="F178" s="228" t="s">
        <v>35</v>
      </c>
      <c r="G178" s="313" t="s">
        <v>284</v>
      </c>
    </row>
    <row r="179" spans="1:82" s="142" customFormat="1" ht="16.5" thickTop="1">
      <c r="A179" s="162">
        <v>80</v>
      </c>
      <c r="B179" s="162"/>
      <c r="C179" s="187" t="s">
        <v>170</v>
      </c>
      <c r="D179" s="97"/>
      <c r="E179" s="229"/>
      <c r="F179" s="229"/>
      <c r="G179" s="314"/>
    </row>
    <row r="180" spans="1:82" s="142" customFormat="1" ht="15.75">
      <c r="A180" s="111"/>
      <c r="B180" s="179"/>
      <c r="C180" s="111"/>
      <c r="D180" s="114"/>
      <c r="E180" s="230"/>
      <c r="F180" s="230"/>
      <c r="G180" s="306"/>
    </row>
    <row r="181" spans="1:82" s="142" customFormat="1" ht="15">
      <c r="A181" s="61"/>
      <c r="B181" s="180">
        <v>2219</v>
      </c>
      <c r="C181" s="61" t="s">
        <v>400</v>
      </c>
      <c r="D181" s="117">
        <v>400</v>
      </c>
      <c r="E181" s="231">
        <v>400</v>
      </c>
      <c r="F181" s="231">
        <v>97.1</v>
      </c>
      <c r="G181" s="306">
        <f t="shared" ref="G181:G186" si="8">(F181/E181)*100</f>
        <v>24.274999999999999</v>
      </c>
    </row>
    <row r="182" spans="1:82" s="139" customFormat="1" ht="15">
      <c r="A182" s="61"/>
      <c r="B182" s="180">
        <v>2221</v>
      </c>
      <c r="C182" s="61" t="s">
        <v>401</v>
      </c>
      <c r="D182" s="117">
        <v>19347</v>
      </c>
      <c r="E182" s="231">
        <v>19347</v>
      </c>
      <c r="F182" s="231">
        <v>10273.700000000001</v>
      </c>
      <c r="G182" s="306">
        <f t="shared" si="8"/>
        <v>53.102289760686418</v>
      </c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</row>
    <row r="183" spans="1:82" s="139" customFormat="1" ht="15">
      <c r="A183" s="61"/>
      <c r="B183" s="180">
        <v>2229</v>
      </c>
      <c r="C183" s="61" t="s">
        <v>402</v>
      </c>
      <c r="D183" s="117">
        <v>0</v>
      </c>
      <c r="E183" s="231">
        <v>125</v>
      </c>
      <c r="F183" s="231">
        <v>124.3</v>
      </c>
      <c r="G183" s="306">
        <f t="shared" si="8"/>
        <v>99.44</v>
      </c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</row>
    <row r="184" spans="1:82" s="139" customFormat="1" ht="15" hidden="1">
      <c r="A184" s="61">
        <v>150</v>
      </c>
      <c r="B184" s="180">
        <v>2299</v>
      </c>
      <c r="C184" s="61" t="s">
        <v>402</v>
      </c>
      <c r="D184" s="62"/>
      <c r="E184" s="231"/>
      <c r="F184" s="231">
        <v>0</v>
      </c>
      <c r="G184" s="306" t="e">
        <f t="shared" si="8"/>
        <v>#DIV/0!</v>
      </c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</row>
    <row r="185" spans="1:82" s="139" customFormat="1" ht="15">
      <c r="A185" s="188"/>
      <c r="B185" s="200">
        <v>3399</v>
      </c>
      <c r="C185" s="188" t="s">
        <v>403</v>
      </c>
      <c r="D185" s="114">
        <v>150</v>
      </c>
      <c r="E185" s="230">
        <v>150</v>
      </c>
      <c r="F185" s="231">
        <v>26.7</v>
      </c>
      <c r="G185" s="306">
        <f t="shared" si="8"/>
        <v>17.8</v>
      </c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</row>
    <row r="186" spans="1:82" s="139" customFormat="1" ht="15">
      <c r="A186" s="188"/>
      <c r="B186" s="200">
        <v>6171</v>
      </c>
      <c r="C186" s="188" t="s">
        <v>404</v>
      </c>
      <c r="D186" s="114">
        <v>0</v>
      </c>
      <c r="E186" s="230">
        <v>1</v>
      </c>
      <c r="F186" s="231">
        <v>28.5</v>
      </c>
      <c r="G186" s="306">
        <f t="shared" si="8"/>
        <v>2850</v>
      </c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</row>
    <row r="187" spans="1:82" s="139" customFormat="1" ht="15" hidden="1">
      <c r="A187" s="188"/>
      <c r="B187" s="200">
        <v>6402</v>
      </c>
      <c r="C187" s="188" t="s">
        <v>405</v>
      </c>
      <c r="D187" s="114"/>
      <c r="E187" s="230"/>
      <c r="F187" s="231">
        <v>0</v>
      </c>
      <c r="G187" s="306" t="e">
        <f>(#REF!/E187)*100</f>
        <v>#REF!</v>
      </c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</row>
    <row r="188" spans="1:82" s="139" customFormat="1" ht="15" hidden="1">
      <c r="A188" s="188"/>
      <c r="B188" s="200">
        <v>6409</v>
      </c>
      <c r="C188" s="188" t="s">
        <v>406</v>
      </c>
      <c r="D188" s="114"/>
      <c r="E188" s="230"/>
      <c r="F188" s="231">
        <v>0</v>
      </c>
      <c r="G188" s="306" t="e">
        <f>(#REF!/E188)*100</f>
        <v>#REF!</v>
      </c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</row>
    <row r="189" spans="1:82" s="139" customFormat="1" ht="15.75" thickBot="1">
      <c r="A189" s="184"/>
      <c r="B189" s="183"/>
      <c r="C189" s="184"/>
      <c r="D189" s="201"/>
      <c r="E189" s="240"/>
      <c r="F189" s="240"/>
      <c r="G189" s="316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</row>
    <row r="190" spans="1:82" s="139" customFormat="1" ht="18.75" customHeight="1" thickTop="1" thickBot="1">
      <c r="A190" s="197"/>
      <c r="B190" s="202"/>
      <c r="C190" s="199" t="s">
        <v>407</v>
      </c>
      <c r="D190" s="177">
        <f t="shared" ref="D190:F190" si="9">SUM(D181:D188)</f>
        <v>19897</v>
      </c>
      <c r="E190" s="234">
        <f t="shared" si="9"/>
        <v>20023</v>
      </c>
      <c r="F190" s="234">
        <f t="shared" si="9"/>
        <v>10550.300000000001</v>
      </c>
      <c r="G190" s="308">
        <f>(F190/E190)*100</f>
        <v>52.690905458722469</v>
      </c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</row>
    <row r="191" spans="1:82" s="139" customFormat="1" ht="15.75" customHeight="1">
      <c r="B191" s="140"/>
      <c r="C191" s="153"/>
      <c r="D191" s="154"/>
      <c r="E191" s="222"/>
      <c r="F191" s="222"/>
      <c r="G191" s="31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</row>
    <row r="192" spans="1:82" s="139" customFormat="1" ht="12.75" hidden="1" customHeight="1">
      <c r="B192" s="140"/>
      <c r="C192" s="153"/>
      <c r="D192" s="154"/>
      <c r="E192" s="222"/>
      <c r="F192" s="222"/>
      <c r="G192" s="31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</row>
    <row r="193" spans="1:82" s="139" customFormat="1" ht="12.75" hidden="1" customHeight="1">
      <c r="B193" s="140"/>
      <c r="C193" s="153"/>
      <c r="D193" s="154"/>
      <c r="E193" s="222"/>
      <c r="F193" s="222"/>
      <c r="G193" s="31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</row>
    <row r="194" spans="1:82" s="139" customFormat="1" ht="12.75" hidden="1" customHeight="1">
      <c r="B194" s="140"/>
      <c r="C194" s="153"/>
      <c r="D194" s="154"/>
      <c r="E194" s="222"/>
      <c r="F194" s="222"/>
      <c r="G194" s="31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</row>
    <row r="195" spans="1:82" s="139" customFormat="1" ht="12.75" hidden="1" customHeight="1">
      <c r="B195" s="140"/>
      <c r="C195" s="153"/>
      <c r="D195" s="154"/>
      <c r="E195" s="222"/>
      <c r="F195" s="222"/>
      <c r="G195" s="31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</row>
    <row r="196" spans="1:82" s="139" customFormat="1" ht="12.75" hidden="1" customHeight="1">
      <c r="B196" s="140"/>
      <c r="C196" s="153"/>
      <c r="D196" s="154"/>
      <c r="E196" s="222"/>
      <c r="F196" s="222"/>
      <c r="G196" s="31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</row>
    <row r="197" spans="1:82" s="139" customFormat="1" ht="12.75" hidden="1" customHeight="1">
      <c r="B197" s="140"/>
      <c r="C197" s="153"/>
      <c r="D197" s="154"/>
      <c r="E197" s="222"/>
      <c r="F197" s="222"/>
      <c r="G197" s="31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</row>
    <row r="198" spans="1:82" s="139" customFormat="1" ht="12.75" customHeight="1">
      <c r="B198" s="140"/>
      <c r="C198" s="153"/>
      <c r="D198" s="154"/>
      <c r="E198" s="222"/>
      <c r="F198" s="222"/>
      <c r="G198" s="31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</row>
    <row r="199" spans="1:82" s="139" customFormat="1" ht="15.75" customHeight="1" thickBot="1">
      <c r="B199" s="140"/>
      <c r="C199" s="153"/>
      <c r="D199" s="154"/>
      <c r="E199" s="217"/>
      <c r="F199" s="217"/>
      <c r="G199" s="309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</row>
    <row r="200" spans="1:82" s="139" customFormat="1" ht="15.75" customHeight="1">
      <c r="A200" s="156" t="s">
        <v>27</v>
      </c>
      <c r="B200" s="157" t="s">
        <v>28</v>
      </c>
      <c r="C200" s="156" t="s">
        <v>30</v>
      </c>
      <c r="D200" s="156" t="s">
        <v>31</v>
      </c>
      <c r="E200" s="225" t="s">
        <v>31</v>
      </c>
      <c r="F200" s="226" t="s">
        <v>8</v>
      </c>
      <c r="G200" s="312" t="s">
        <v>283</v>
      </c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42"/>
      <c r="CD200" s="142"/>
    </row>
    <row r="201" spans="1:82" s="142" customFormat="1" ht="15.75" customHeight="1" thickBot="1">
      <c r="A201" s="158"/>
      <c r="B201" s="159"/>
      <c r="C201" s="160"/>
      <c r="D201" s="161" t="s">
        <v>33</v>
      </c>
      <c r="E201" s="227" t="s">
        <v>34</v>
      </c>
      <c r="F201" s="228" t="s">
        <v>35</v>
      </c>
      <c r="G201" s="313" t="s">
        <v>284</v>
      </c>
    </row>
    <row r="202" spans="1:82" s="142" customFormat="1" ht="16.5" thickTop="1">
      <c r="A202" s="162">
        <v>90</v>
      </c>
      <c r="B202" s="162"/>
      <c r="C202" s="187" t="s">
        <v>184</v>
      </c>
      <c r="D202" s="97"/>
      <c r="E202" s="229"/>
      <c r="F202" s="229"/>
      <c r="G202" s="314"/>
    </row>
    <row r="203" spans="1:82" s="142" customFormat="1" ht="15.75">
      <c r="A203" s="111"/>
      <c r="B203" s="179"/>
      <c r="C203" s="111"/>
      <c r="D203" s="114"/>
      <c r="E203" s="230"/>
      <c r="F203" s="230"/>
      <c r="G203" s="306"/>
    </row>
    <row r="204" spans="1:82" s="142" customFormat="1" ht="15">
      <c r="A204" s="61"/>
      <c r="B204" s="180">
        <v>2219</v>
      </c>
      <c r="C204" s="61" t="s">
        <v>289</v>
      </c>
      <c r="D204" s="114">
        <v>2134</v>
      </c>
      <c r="E204" s="230">
        <v>2269</v>
      </c>
      <c r="F204" s="230">
        <v>957.4</v>
      </c>
      <c r="G204" s="306">
        <f t="shared" ref="G204:G208" si="10">(F204/E204)*100</f>
        <v>42.194799471132654</v>
      </c>
    </row>
    <row r="205" spans="1:82" s="142" customFormat="1" ht="15">
      <c r="A205" s="61"/>
      <c r="B205" s="180">
        <v>4349</v>
      </c>
      <c r="C205" s="61" t="s">
        <v>408</v>
      </c>
      <c r="D205" s="114">
        <v>614</v>
      </c>
      <c r="E205" s="230">
        <v>1129</v>
      </c>
      <c r="F205" s="230">
        <v>581.5</v>
      </c>
      <c r="G205" s="306">
        <f t="shared" si="10"/>
        <v>51.505757307351644</v>
      </c>
    </row>
    <row r="206" spans="1:82" s="142" customFormat="1" ht="15">
      <c r="A206" s="61"/>
      <c r="B206" s="180">
        <v>5311</v>
      </c>
      <c r="C206" s="61" t="s">
        <v>409</v>
      </c>
      <c r="D206" s="114">
        <v>21739</v>
      </c>
      <c r="E206" s="230">
        <v>22736.400000000001</v>
      </c>
      <c r="F206" s="230">
        <v>11519.1</v>
      </c>
      <c r="G206" s="306">
        <f t="shared" si="10"/>
        <v>50.663693460706185</v>
      </c>
    </row>
    <row r="207" spans="1:82" s="142" customFormat="1" ht="15.75">
      <c r="A207" s="179"/>
      <c r="B207" s="203">
        <v>6402</v>
      </c>
      <c r="C207" s="169" t="s">
        <v>410</v>
      </c>
      <c r="D207" s="74">
        <v>0</v>
      </c>
      <c r="E207" s="231">
        <v>2.6</v>
      </c>
      <c r="F207" s="230">
        <v>2.6</v>
      </c>
      <c r="G207" s="306">
        <f t="shared" si="10"/>
        <v>100</v>
      </c>
    </row>
    <row r="208" spans="1:82" s="142" customFormat="1" ht="15.75">
      <c r="A208" s="179"/>
      <c r="B208" s="203">
        <v>6409</v>
      </c>
      <c r="C208" s="169" t="s">
        <v>411</v>
      </c>
      <c r="D208" s="74">
        <v>0</v>
      </c>
      <c r="E208" s="231">
        <v>0</v>
      </c>
      <c r="F208" s="230">
        <v>0.2</v>
      </c>
      <c r="G208" s="306" t="e">
        <f t="shared" si="10"/>
        <v>#DIV/0!</v>
      </c>
    </row>
    <row r="209" spans="1:82" s="142" customFormat="1" ht="16.5" thickBot="1">
      <c r="A209" s="182"/>
      <c r="B209" s="182"/>
      <c r="C209" s="204"/>
      <c r="D209" s="205"/>
      <c r="E209" s="241"/>
      <c r="F209" s="241"/>
      <c r="G209" s="317"/>
    </row>
    <row r="210" spans="1:82" s="142" customFormat="1" ht="18.75" customHeight="1" thickTop="1" thickBot="1">
      <c r="A210" s="197"/>
      <c r="B210" s="202"/>
      <c r="C210" s="199" t="s">
        <v>412</v>
      </c>
      <c r="D210" s="177">
        <f t="shared" ref="D210:F210" si="11">SUM(D202:D209)</f>
        <v>24487</v>
      </c>
      <c r="E210" s="234">
        <f t="shared" si="11"/>
        <v>26137</v>
      </c>
      <c r="F210" s="234">
        <f t="shared" si="11"/>
        <v>13060.800000000001</v>
      </c>
      <c r="G210" s="308">
        <f>(F210/E210)*100</f>
        <v>49.970539847725448</v>
      </c>
    </row>
    <row r="211" spans="1:82" s="142" customFormat="1" ht="15.75" customHeight="1">
      <c r="A211" s="139"/>
      <c r="B211" s="140"/>
      <c r="C211" s="153"/>
      <c r="D211" s="154"/>
      <c r="E211" s="222"/>
      <c r="F211" s="222"/>
      <c r="G211" s="310"/>
    </row>
    <row r="212" spans="1:82" s="142" customFormat="1" ht="15.75" customHeight="1" thickBot="1">
      <c r="A212" s="139"/>
      <c r="B212" s="140"/>
      <c r="C212" s="153"/>
      <c r="D212" s="154"/>
      <c r="E212" s="222"/>
      <c r="F212" s="222"/>
      <c r="G212" s="310"/>
    </row>
    <row r="213" spans="1:82" s="139" customFormat="1" ht="15.75" customHeight="1">
      <c r="A213" s="156" t="s">
        <v>27</v>
      </c>
      <c r="B213" s="157" t="s">
        <v>28</v>
      </c>
      <c r="C213" s="156" t="s">
        <v>30</v>
      </c>
      <c r="D213" s="156" t="s">
        <v>31</v>
      </c>
      <c r="E213" s="225" t="s">
        <v>31</v>
      </c>
      <c r="F213" s="226" t="s">
        <v>8</v>
      </c>
      <c r="G213" s="312" t="s">
        <v>283</v>
      </c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</row>
    <row r="214" spans="1:82" s="142" customFormat="1" ht="15.75" customHeight="1" thickBot="1">
      <c r="A214" s="158"/>
      <c r="B214" s="159"/>
      <c r="C214" s="160"/>
      <c r="D214" s="161" t="s">
        <v>33</v>
      </c>
      <c r="E214" s="227" t="s">
        <v>34</v>
      </c>
      <c r="F214" s="228" t="s">
        <v>35</v>
      </c>
      <c r="G214" s="313" t="s">
        <v>284</v>
      </c>
    </row>
    <row r="215" spans="1:82" s="142" customFormat="1" ht="16.5" thickTop="1">
      <c r="A215" s="162">
        <v>100</v>
      </c>
      <c r="B215" s="162"/>
      <c r="C215" s="111" t="s">
        <v>202</v>
      </c>
      <c r="D215" s="97"/>
      <c r="E215" s="229"/>
      <c r="F215" s="229"/>
      <c r="G215" s="314"/>
    </row>
    <row r="216" spans="1:82" s="142" customFormat="1" ht="15.75">
      <c r="A216" s="111"/>
      <c r="B216" s="179"/>
      <c r="C216" s="111"/>
      <c r="D216" s="114"/>
      <c r="E216" s="230"/>
      <c r="F216" s="230"/>
      <c r="G216" s="306"/>
    </row>
    <row r="217" spans="1:82" s="142" customFormat="1" ht="15.75">
      <c r="A217" s="111"/>
      <c r="B217" s="179"/>
      <c r="C217" s="111"/>
      <c r="D217" s="114"/>
      <c r="E217" s="230"/>
      <c r="F217" s="230"/>
      <c r="G217" s="306"/>
    </row>
    <row r="218" spans="1:82" s="142" customFormat="1" ht="15.75">
      <c r="A218" s="179"/>
      <c r="B218" s="203">
        <v>2169</v>
      </c>
      <c r="C218" s="169" t="s">
        <v>413</v>
      </c>
      <c r="D218" s="74">
        <v>300</v>
      </c>
      <c r="E218" s="231">
        <v>300</v>
      </c>
      <c r="F218" s="231">
        <v>2.2000000000000002</v>
      </c>
      <c r="G218" s="306">
        <f t="shared" ref="G218" si="12">(F218/E218)*100</f>
        <v>0.73333333333333339</v>
      </c>
    </row>
    <row r="219" spans="1:82" s="142" customFormat="1" ht="15.75" hidden="1">
      <c r="A219" s="179"/>
      <c r="B219" s="203">
        <v>6171</v>
      </c>
      <c r="C219" s="169" t="s">
        <v>414</v>
      </c>
      <c r="D219" s="74"/>
      <c r="E219" s="231"/>
      <c r="F219" s="231">
        <v>0</v>
      </c>
      <c r="G219" s="306" t="e">
        <f>(#REF!/E219)*100</f>
        <v>#REF!</v>
      </c>
    </row>
    <row r="220" spans="1:82" s="142" customFormat="1" ht="16.5" thickBot="1">
      <c r="A220" s="182"/>
      <c r="B220" s="206"/>
      <c r="C220" s="207"/>
      <c r="D220" s="208"/>
      <c r="E220" s="242"/>
      <c r="F220" s="242"/>
      <c r="G220" s="306"/>
    </row>
    <row r="221" spans="1:82" s="142" customFormat="1" ht="18.75" customHeight="1" thickTop="1" thickBot="1">
      <c r="A221" s="197"/>
      <c r="B221" s="202"/>
      <c r="C221" s="199" t="s">
        <v>415</v>
      </c>
      <c r="D221" s="177">
        <f t="shared" ref="D221:F221" si="13">SUM(D215:D220)</f>
        <v>300</v>
      </c>
      <c r="E221" s="234">
        <f t="shared" si="13"/>
        <v>300</v>
      </c>
      <c r="F221" s="234">
        <f t="shared" si="13"/>
        <v>2.2000000000000002</v>
      </c>
      <c r="G221" s="308">
        <f>(F221/E221)*100</f>
        <v>0.73333333333333339</v>
      </c>
    </row>
    <row r="222" spans="1:82" s="142" customFormat="1" ht="12.75" customHeight="1">
      <c r="A222" s="139"/>
      <c r="B222" s="140"/>
      <c r="C222" s="153"/>
      <c r="D222" s="154"/>
      <c r="E222" s="222"/>
      <c r="F222" s="222"/>
      <c r="G222" s="310"/>
    </row>
    <row r="223" spans="1:82" s="142" customFormat="1" ht="12.75" customHeight="1">
      <c r="A223" s="139"/>
      <c r="B223" s="140"/>
      <c r="C223" s="153"/>
      <c r="D223" s="154"/>
      <c r="E223" s="222"/>
      <c r="F223" s="222"/>
      <c r="G223" s="310"/>
    </row>
    <row r="224" spans="1:82" s="142" customFormat="1" ht="12.75" customHeight="1" thickBot="1">
      <c r="B224" s="155"/>
      <c r="E224" s="223"/>
      <c r="F224" s="223"/>
      <c r="G224" s="304"/>
    </row>
    <row r="225" spans="1:7" s="142" customFormat="1" ht="15.75">
      <c r="A225" s="156" t="s">
        <v>27</v>
      </c>
      <c r="B225" s="157" t="s">
        <v>28</v>
      </c>
      <c r="C225" s="156" t="s">
        <v>30</v>
      </c>
      <c r="D225" s="156" t="s">
        <v>31</v>
      </c>
      <c r="E225" s="225" t="s">
        <v>31</v>
      </c>
      <c r="F225" s="226" t="s">
        <v>8</v>
      </c>
      <c r="G225" s="312" t="s">
        <v>283</v>
      </c>
    </row>
    <row r="226" spans="1:7" s="142" customFormat="1" ht="15.75" customHeight="1" thickBot="1">
      <c r="A226" s="158"/>
      <c r="B226" s="159"/>
      <c r="C226" s="160"/>
      <c r="D226" s="161" t="s">
        <v>33</v>
      </c>
      <c r="E226" s="227" t="s">
        <v>34</v>
      </c>
      <c r="F226" s="228" t="s">
        <v>35</v>
      </c>
      <c r="G226" s="313" t="s">
        <v>284</v>
      </c>
    </row>
    <row r="227" spans="1:7" s="142" customFormat="1" ht="16.5" thickTop="1">
      <c r="A227" s="162">
        <v>110</v>
      </c>
      <c r="B227" s="162"/>
      <c r="C227" s="187" t="s">
        <v>207</v>
      </c>
      <c r="D227" s="97"/>
      <c r="E227" s="229"/>
      <c r="F227" s="229"/>
      <c r="G227" s="314"/>
    </row>
    <row r="228" spans="1:7" s="142" customFormat="1" ht="15" customHeight="1">
      <c r="A228" s="111"/>
      <c r="B228" s="179"/>
      <c r="C228" s="111"/>
      <c r="D228" s="114"/>
      <c r="E228" s="230"/>
      <c r="F228" s="230"/>
      <c r="G228" s="306"/>
    </row>
    <row r="229" spans="1:7" s="142" customFormat="1" ht="15" customHeight="1">
      <c r="A229" s="61"/>
      <c r="B229" s="180">
        <v>6171</v>
      </c>
      <c r="C229" s="61" t="s">
        <v>416</v>
      </c>
      <c r="D229" s="114">
        <v>0</v>
      </c>
      <c r="E229" s="230">
        <v>0</v>
      </c>
      <c r="F229" s="230">
        <v>19.899999999999999</v>
      </c>
      <c r="G229" s="306" t="e">
        <f t="shared" ref="G229:G234" si="14">(F229/E229)*100</f>
        <v>#DIV/0!</v>
      </c>
    </row>
    <row r="230" spans="1:7" s="142" customFormat="1" ht="15">
      <c r="A230" s="61"/>
      <c r="B230" s="180">
        <v>6310</v>
      </c>
      <c r="C230" s="61" t="s">
        <v>417</v>
      </c>
      <c r="D230" s="114">
        <v>799</v>
      </c>
      <c r="E230" s="230">
        <v>799</v>
      </c>
      <c r="F230" s="230">
        <v>360.3</v>
      </c>
      <c r="G230" s="306">
        <f t="shared" si="14"/>
        <v>45.093867334167712</v>
      </c>
    </row>
    <row r="231" spans="1:7" s="142" customFormat="1" ht="15">
      <c r="A231" s="61"/>
      <c r="B231" s="180">
        <v>6399</v>
      </c>
      <c r="C231" s="61" t="s">
        <v>418</v>
      </c>
      <c r="D231" s="114">
        <v>12311</v>
      </c>
      <c r="E231" s="230">
        <v>11181</v>
      </c>
      <c r="F231" s="230">
        <v>10258.700000000001</v>
      </c>
      <c r="G231" s="306">
        <f t="shared" si="14"/>
        <v>91.751185046060286</v>
      </c>
    </row>
    <row r="232" spans="1:7" s="142" customFormat="1" ht="15" hidden="1">
      <c r="A232" s="61"/>
      <c r="B232" s="180">
        <v>6402</v>
      </c>
      <c r="C232" s="169" t="s">
        <v>410</v>
      </c>
      <c r="D232" s="114"/>
      <c r="E232" s="230"/>
      <c r="F232" s="230">
        <v>0</v>
      </c>
      <c r="G232" s="306" t="e">
        <f t="shared" si="14"/>
        <v>#DIV/0!</v>
      </c>
    </row>
    <row r="233" spans="1:7" s="142" customFormat="1" ht="15">
      <c r="A233" s="61"/>
      <c r="B233" s="180">
        <v>6409</v>
      </c>
      <c r="C233" s="61" t="s">
        <v>419</v>
      </c>
      <c r="D233" s="114">
        <v>0</v>
      </c>
      <c r="E233" s="230">
        <v>0</v>
      </c>
      <c r="F233" s="230">
        <v>1</v>
      </c>
      <c r="G233" s="306" t="e">
        <f t="shared" si="14"/>
        <v>#DIV/0!</v>
      </c>
    </row>
    <row r="234" spans="1:7" s="166" customFormat="1" ht="15.75" customHeight="1">
      <c r="A234" s="187"/>
      <c r="B234" s="162">
        <v>6409</v>
      </c>
      <c r="C234" s="187" t="s">
        <v>420</v>
      </c>
      <c r="D234" s="209">
        <v>5000</v>
      </c>
      <c r="E234" s="243">
        <v>1698.5</v>
      </c>
      <c r="F234" s="229">
        <v>0</v>
      </c>
      <c r="G234" s="306">
        <f t="shared" si="14"/>
        <v>0</v>
      </c>
    </row>
    <row r="235" spans="1:7" s="142" customFormat="1" ht="15.75" thickBot="1">
      <c r="A235" s="184"/>
      <c r="B235" s="183"/>
      <c r="C235" s="184"/>
      <c r="D235" s="210"/>
      <c r="E235" s="244"/>
      <c r="F235" s="244"/>
      <c r="G235" s="318"/>
    </row>
    <row r="236" spans="1:7" s="142" customFormat="1" ht="18.75" customHeight="1" thickTop="1" thickBot="1">
      <c r="A236" s="197"/>
      <c r="B236" s="202"/>
      <c r="C236" s="199" t="s">
        <v>421</v>
      </c>
      <c r="D236" s="211">
        <f t="shared" ref="D236:F236" si="15">SUM(D228:D234)</f>
        <v>18110</v>
      </c>
      <c r="E236" s="245">
        <f t="shared" si="15"/>
        <v>13678.5</v>
      </c>
      <c r="F236" s="245">
        <f t="shared" si="15"/>
        <v>10639.900000000001</v>
      </c>
      <c r="G236" s="308">
        <f>(F236/E236)*100</f>
        <v>77.78557590379063</v>
      </c>
    </row>
    <row r="237" spans="1:7" s="142" customFormat="1" ht="12.75" customHeight="1">
      <c r="A237" s="139"/>
      <c r="B237" s="140"/>
      <c r="C237" s="153"/>
      <c r="D237" s="154"/>
      <c r="E237" s="222"/>
      <c r="F237" s="222"/>
      <c r="G237" s="310"/>
    </row>
    <row r="238" spans="1:7" s="142" customFormat="1" ht="13.5" hidden="1" customHeight="1">
      <c r="A238" s="139"/>
      <c r="B238" s="140"/>
      <c r="C238" s="153"/>
      <c r="D238" s="154"/>
      <c r="E238" s="222"/>
      <c r="F238" s="222"/>
      <c r="G238" s="310"/>
    </row>
    <row r="239" spans="1:7" s="142" customFormat="1" ht="13.5" hidden="1" customHeight="1">
      <c r="A239" s="139"/>
      <c r="B239" s="140"/>
      <c r="C239" s="153"/>
      <c r="D239" s="154"/>
      <c r="E239" s="222"/>
      <c r="F239" s="222"/>
      <c r="G239" s="310"/>
    </row>
    <row r="240" spans="1:7" s="142" customFormat="1" ht="13.5" hidden="1" customHeight="1">
      <c r="A240" s="139"/>
      <c r="B240" s="140"/>
      <c r="C240" s="153"/>
      <c r="D240" s="154"/>
      <c r="E240" s="222"/>
      <c r="F240" s="222"/>
      <c r="G240" s="310"/>
    </row>
    <row r="241" spans="1:7" s="142" customFormat="1" ht="13.5" hidden="1" customHeight="1">
      <c r="A241" s="139"/>
      <c r="B241" s="140"/>
      <c r="C241" s="153"/>
      <c r="D241" s="154"/>
      <c r="E241" s="222"/>
      <c r="F241" s="222"/>
      <c r="G241" s="310"/>
    </row>
    <row r="242" spans="1:7" s="142" customFormat="1" ht="13.5" hidden="1" customHeight="1">
      <c r="A242" s="139"/>
      <c r="B242" s="140"/>
      <c r="C242" s="153"/>
      <c r="D242" s="154"/>
      <c r="E242" s="222"/>
      <c r="F242" s="222"/>
      <c r="G242" s="310"/>
    </row>
    <row r="243" spans="1:7" s="142" customFormat="1" ht="12.75" customHeight="1">
      <c r="A243" s="139"/>
      <c r="B243" s="140"/>
      <c r="C243" s="153"/>
      <c r="D243" s="154"/>
      <c r="E243" s="222"/>
      <c r="F243" s="222"/>
      <c r="G243" s="310"/>
    </row>
    <row r="244" spans="1:7" s="142" customFormat="1" ht="12.75" customHeight="1" thickBot="1">
      <c r="A244" s="139"/>
      <c r="B244" s="140"/>
      <c r="C244" s="153"/>
      <c r="D244" s="154"/>
      <c r="E244" s="222"/>
      <c r="F244" s="222"/>
      <c r="G244" s="310"/>
    </row>
    <row r="245" spans="1:7" s="142" customFormat="1" ht="15.75">
      <c r="A245" s="156" t="s">
        <v>27</v>
      </c>
      <c r="B245" s="157" t="s">
        <v>28</v>
      </c>
      <c r="C245" s="156" t="s">
        <v>30</v>
      </c>
      <c r="D245" s="156" t="s">
        <v>31</v>
      </c>
      <c r="E245" s="225" t="s">
        <v>31</v>
      </c>
      <c r="F245" s="226" t="s">
        <v>8</v>
      </c>
      <c r="G245" s="312" t="s">
        <v>283</v>
      </c>
    </row>
    <row r="246" spans="1:7" s="142" customFormat="1" ht="15.75" customHeight="1" thickBot="1">
      <c r="A246" s="158"/>
      <c r="B246" s="159"/>
      <c r="C246" s="160"/>
      <c r="D246" s="161" t="s">
        <v>33</v>
      </c>
      <c r="E246" s="227" t="s">
        <v>34</v>
      </c>
      <c r="F246" s="228" t="s">
        <v>35</v>
      </c>
      <c r="G246" s="313" t="s">
        <v>284</v>
      </c>
    </row>
    <row r="247" spans="1:7" s="142" customFormat="1" ht="16.5" thickTop="1">
      <c r="A247" s="162">
        <v>120</v>
      </c>
      <c r="B247" s="162"/>
      <c r="C247" s="92" t="s">
        <v>234</v>
      </c>
      <c r="D247" s="97"/>
      <c r="E247" s="229"/>
      <c r="F247" s="229"/>
      <c r="G247" s="314"/>
    </row>
    <row r="248" spans="1:7" s="142" customFormat="1" ht="15" customHeight="1">
      <c r="A248" s="111"/>
      <c r="B248" s="179"/>
      <c r="C248" s="92"/>
      <c r="D248" s="114"/>
      <c r="E248" s="230"/>
      <c r="F248" s="230"/>
      <c r="G248" s="306"/>
    </row>
    <row r="249" spans="1:7" s="142" customFormat="1" ht="15" customHeight="1">
      <c r="A249" s="111"/>
      <c r="B249" s="179"/>
      <c r="C249" s="92"/>
      <c r="D249" s="181"/>
      <c r="E249" s="236"/>
      <c r="F249" s="236"/>
      <c r="G249" s="306"/>
    </row>
    <row r="250" spans="1:7" s="166" customFormat="1" ht="15.75" hidden="1">
      <c r="A250" s="61"/>
      <c r="B250" s="165">
        <v>2221</v>
      </c>
      <c r="C250" s="115" t="s">
        <v>290</v>
      </c>
      <c r="D250" s="114"/>
      <c r="E250" s="230"/>
      <c r="F250" s="236">
        <v>0</v>
      </c>
      <c r="G250" s="306" t="e">
        <f>(#REF!/E250)*100</f>
        <v>#REF!</v>
      </c>
    </row>
    <row r="251" spans="1:7" s="142" customFormat="1" ht="15" customHeight="1">
      <c r="A251" s="111"/>
      <c r="B251" s="180">
        <v>2310</v>
      </c>
      <c r="C251" s="61" t="s">
        <v>422</v>
      </c>
      <c r="D251" s="181">
        <v>20</v>
      </c>
      <c r="E251" s="236">
        <v>20</v>
      </c>
      <c r="F251" s="236">
        <v>0</v>
      </c>
      <c r="G251" s="306">
        <f t="shared" ref="G251:G264" si="16">(F251/E251)*100</f>
        <v>0</v>
      </c>
    </row>
    <row r="252" spans="1:7" s="142" customFormat="1" ht="15.75" hidden="1" customHeight="1">
      <c r="A252" s="111"/>
      <c r="B252" s="180">
        <v>2321</v>
      </c>
      <c r="C252" s="61" t="s">
        <v>423</v>
      </c>
      <c r="D252" s="181"/>
      <c r="E252" s="236"/>
      <c r="F252" s="236">
        <v>0</v>
      </c>
      <c r="G252" s="306" t="e">
        <f t="shared" si="16"/>
        <v>#DIV/0!</v>
      </c>
    </row>
    <row r="253" spans="1:7" s="142" customFormat="1" ht="15" customHeight="1">
      <c r="A253" s="111"/>
      <c r="B253" s="180">
        <v>3313</v>
      </c>
      <c r="C253" s="61" t="s">
        <v>424</v>
      </c>
      <c r="D253" s="181">
        <v>0</v>
      </c>
      <c r="E253" s="236">
        <v>85</v>
      </c>
      <c r="F253" s="236">
        <v>14.5</v>
      </c>
      <c r="G253" s="306">
        <f t="shared" si="16"/>
        <v>17.058823529411764</v>
      </c>
    </row>
    <row r="254" spans="1:7" s="142" customFormat="1" ht="15">
      <c r="A254" s="61"/>
      <c r="B254" s="180">
        <v>3612</v>
      </c>
      <c r="C254" s="61" t="s">
        <v>425</v>
      </c>
      <c r="D254" s="114">
        <v>9776</v>
      </c>
      <c r="E254" s="230">
        <v>9475.5</v>
      </c>
      <c r="F254" s="236">
        <v>3443.8</v>
      </c>
      <c r="G254" s="306">
        <f t="shared" si="16"/>
        <v>36.344256239776271</v>
      </c>
    </row>
    <row r="255" spans="1:7" s="142" customFormat="1" ht="15">
      <c r="A255" s="61"/>
      <c r="B255" s="180">
        <v>3613</v>
      </c>
      <c r="C255" s="61" t="s">
        <v>426</v>
      </c>
      <c r="D255" s="114">
        <v>8540</v>
      </c>
      <c r="E255" s="230">
        <v>8664.5</v>
      </c>
      <c r="F255" s="236">
        <v>4249</v>
      </c>
      <c r="G255" s="306">
        <f t="shared" si="16"/>
        <v>49.039182872641234</v>
      </c>
    </row>
    <row r="256" spans="1:7" s="142" customFormat="1" ht="15">
      <c r="A256" s="61"/>
      <c r="B256" s="180">
        <v>3632</v>
      </c>
      <c r="C256" s="61" t="s">
        <v>309</v>
      </c>
      <c r="D256" s="114">
        <v>1621</v>
      </c>
      <c r="E256" s="230">
        <v>1571</v>
      </c>
      <c r="F256" s="236">
        <v>263.7</v>
      </c>
      <c r="G256" s="306">
        <f t="shared" si="16"/>
        <v>16.785486950986634</v>
      </c>
    </row>
    <row r="257" spans="1:7" s="142" customFormat="1" ht="15">
      <c r="A257" s="61"/>
      <c r="B257" s="180">
        <v>3634</v>
      </c>
      <c r="C257" s="61" t="s">
        <v>427</v>
      </c>
      <c r="D257" s="114">
        <v>1610</v>
      </c>
      <c r="E257" s="230">
        <v>1610</v>
      </c>
      <c r="F257" s="236">
        <v>263.7</v>
      </c>
      <c r="G257" s="306">
        <f t="shared" si="16"/>
        <v>16.378881987577639</v>
      </c>
    </row>
    <row r="258" spans="1:7" s="142" customFormat="1" ht="15">
      <c r="A258" s="61"/>
      <c r="B258" s="180">
        <v>3639</v>
      </c>
      <c r="C258" s="61" t="s">
        <v>428</v>
      </c>
      <c r="D258" s="114">
        <f>9117-8300-215</f>
        <v>602</v>
      </c>
      <c r="E258" s="230">
        <f>9460-8300-227</f>
        <v>933</v>
      </c>
      <c r="F258" s="236">
        <f>614.1-287.3-14.8</f>
        <v>312</v>
      </c>
      <c r="G258" s="306">
        <f t="shared" si="16"/>
        <v>33.440514469453376</v>
      </c>
    </row>
    <row r="259" spans="1:7" s="142" customFormat="1" ht="15" customHeight="1">
      <c r="A259" s="61"/>
      <c r="B259" s="180">
        <v>3639</v>
      </c>
      <c r="C259" s="61" t="s">
        <v>429</v>
      </c>
      <c r="D259" s="114">
        <v>215</v>
      </c>
      <c r="E259" s="230">
        <v>227</v>
      </c>
      <c r="F259" s="236">
        <v>14.8</v>
      </c>
      <c r="G259" s="306">
        <f t="shared" si="16"/>
        <v>6.5198237885462555</v>
      </c>
    </row>
    <row r="260" spans="1:7" s="142" customFormat="1" ht="15">
      <c r="A260" s="61"/>
      <c r="B260" s="180">
        <v>3639</v>
      </c>
      <c r="C260" s="61" t="s">
        <v>430</v>
      </c>
      <c r="D260" s="114">
        <v>8300</v>
      </c>
      <c r="E260" s="230">
        <v>8300</v>
      </c>
      <c r="F260" s="236">
        <v>287.3</v>
      </c>
      <c r="G260" s="306">
        <f t="shared" si="16"/>
        <v>3.4614457831325303</v>
      </c>
    </row>
    <row r="261" spans="1:7" s="142" customFormat="1" ht="15">
      <c r="A261" s="61"/>
      <c r="B261" s="180">
        <v>3729</v>
      </c>
      <c r="C261" s="61" t="s">
        <v>431</v>
      </c>
      <c r="D261" s="114">
        <v>1</v>
      </c>
      <c r="E261" s="230">
        <v>1</v>
      </c>
      <c r="F261" s="236">
        <v>0.5</v>
      </c>
      <c r="G261" s="306">
        <f t="shared" si="16"/>
        <v>50</v>
      </c>
    </row>
    <row r="262" spans="1:7" s="142" customFormat="1" ht="15">
      <c r="A262" s="61"/>
      <c r="B262" s="180">
        <v>4349</v>
      </c>
      <c r="C262" s="61" t="s">
        <v>432</v>
      </c>
      <c r="D262" s="114">
        <v>0</v>
      </c>
      <c r="E262" s="230">
        <v>111</v>
      </c>
      <c r="F262" s="236">
        <v>109.4</v>
      </c>
      <c r="G262" s="306">
        <f t="shared" si="16"/>
        <v>98.558558558558559</v>
      </c>
    </row>
    <row r="263" spans="1:7" s="142" customFormat="1" ht="15">
      <c r="A263" s="188"/>
      <c r="B263" s="200">
        <v>5512</v>
      </c>
      <c r="C263" s="188" t="s">
        <v>433</v>
      </c>
      <c r="D263" s="181">
        <v>0</v>
      </c>
      <c r="E263" s="236">
        <v>399.5</v>
      </c>
      <c r="F263" s="236">
        <v>90.1</v>
      </c>
      <c r="G263" s="306">
        <f t="shared" si="16"/>
        <v>22.553191489361701</v>
      </c>
    </row>
    <row r="264" spans="1:7" s="142" customFormat="1" ht="15.75" thickBot="1">
      <c r="A264" s="188"/>
      <c r="B264" s="183"/>
      <c r="C264" s="184"/>
      <c r="D264" s="210"/>
      <c r="E264" s="244"/>
      <c r="F264" s="244">
        <v>0</v>
      </c>
      <c r="G264" s="306" t="e">
        <f t="shared" si="16"/>
        <v>#DIV/0!</v>
      </c>
    </row>
    <row r="265" spans="1:7" s="142" customFormat="1" ht="15" hidden="1" customHeight="1" thickBot="1">
      <c r="A265" s="182"/>
      <c r="B265" s="212"/>
      <c r="C265" s="213"/>
      <c r="D265" s="205"/>
      <c r="E265" s="241"/>
      <c r="F265" s="241"/>
      <c r="G265" s="318"/>
    </row>
    <row r="266" spans="1:7" s="142" customFormat="1" ht="18.75" customHeight="1" thickTop="1" thickBot="1">
      <c r="A266" s="174"/>
      <c r="B266" s="202"/>
      <c r="C266" s="199" t="s">
        <v>434</v>
      </c>
      <c r="D266" s="211">
        <f t="shared" ref="D266:F266" si="17">SUM(D250:D264)</f>
        <v>30685</v>
      </c>
      <c r="E266" s="245">
        <f t="shared" si="17"/>
        <v>31397.5</v>
      </c>
      <c r="F266" s="245">
        <f t="shared" si="17"/>
        <v>9048.7999999999993</v>
      </c>
      <c r="G266" s="308">
        <f>(F266/E266)*100</f>
        <v>28.820128991161713</v>
      </c>
    </row>
    <row r="267" spans="1:7" s="142" customFormat="1" ht="12.75" customHeight="1">
      <c r="A267" s="139"/>
      <c r="B267" s="140"/>
      <c r="C267" s="153"/>
      <c r="D267" s="154"/>
      <c r="E267" s="222"/>
      <c r="F267" s="222"/>
      <c r="G267" s="310"/>
    </row>
    <row r="268" spans="1:7" s="142" customFormat="1" ht="12.75" customHeight="1">
      <c r="A268" s="139"/>
      <c r="B268" s="140"/>
      <c r="C268" s="153"/>
      <c r="D268" s="154"/>
      <c r="E268" s="222"/>
      <c r="F268" s="222"/>
      <c r="G268" s="310"/>
    </row>
    <row r="269" spans="1:7" s="142" customFormat="1" ht="12.75" customHeight="1" thickBot="1">
      <c r="E269" s="223"/>
      <c r="F269" s="223"/>
      <c r="G269" s="304"/>
    </row>
    <row r="270" spans="1:7" s="142" customFormat="1" ht="15.75">
      <c r="A270" s="156" t="s">
        <v>27</v>
      </c>
      <c r="B270" s="157" t="s">
        <v>28</v>
      </c>
      <c r="C270" s="156" t="s">
        <v>30</v>
      </c>
      <c r="D270" s="156" t="s">
        <v>31</v>
      </c>
      <c r="E270" s="225" t="s">
        <v>31</v>
      </c>
      <c r="F270" s="226" t="s">
        <v>8</v>
      </c>
      <c r="G270" s="312" t="s">
        <v>283</v>
      </c>
    </row>
    <row r="271" spans="1:7" s="142" customFormat="1" ht="15.75" customHeight="1" thickBot="1">
      <c r="A271" s="158"/>
      <c r="B271" s="159"/>
      <c r="C271" s="160"/>
      <c r="D271" s="161" t="s">
        <v>33</v>
      </c>
      <c r="E271" s="227" t="s">
        <v>34</v>
      </c>
      <c r="F271" s="228" t="s">
        <v>35</v>
      </c>
      <c r="G271" s="313" t="s">
        <v>284</v>
      </c>
    </row>
    <row r="272" spans="1:7" s="142" customFormat="1" ht="38.25" customHeight="1" thickTop="1" thickBot="1">
      <c r="A272" s="199"/>
      <c r="B272" s="214"/>
      <c r="C272" s="215" t="s">
        <v>435</v>
      </c>
      <c r="D272" s="216">
        <f>SUM(D58,D86,D138,D169,D190,D210,D221,D236,D266,)</f>
        <v>485763</v>
      </c>
      <c r="E272" s="246">
        <f>SUM(E58,E86,E138,E169,E190,E210,E221,E236,E266)</f>
        <v>525629.80000000005</v>
      </c>
      <c r="F272" s="246">
        <f t="shared" ref="F272" si="18">SUM(F58,F86,F138,F169,F190,F210,F221,F236,F266,)</f>
        <v>236313.1</v>
      </c>
      <c r="G272" s="319">
        <f>(F272/E272)*100</f>
        <v>44.958086470744234</v>
      </c>
    </row>
    <row r="273" spans="1:7" ht="15">
      <c r="A273" s="48"/>
      <c r="B273" s="48"/>
      <c r="C273" s="48"/>
      <c r="D273" s="48"/>
      <c r="E273" s="247"/>
      <c r="F273" s="247"/>
      <c r="G273" s="48"/>
    </row>
    <row r="274" spans="1:7" ht="15" customHeight="1">
      <c r="A274" s="48"/>
      <c r="B274" s="48"/>
      <c r="C274" s="48"/>
      <c r="D274" s="48"/>
      <c r="E274" s="247"/>
      <c r="F274" s="247"/>
      <c r="G274" s="48"/>
    </row>
    <row r="275" spans="1:7" ht="15" customHeight="1">
      <c r="A275" s="48"/>
      <c r="B275" s="48"/>
      <c r="C275" s="48"/>
      <c r="D275" s="48"/>
      <c r="E275" s="247"/>
      <c r="F275" s="247"/>
      <c r="G275" s="48"/>
    </row>
    <row r="276" spans="1:7" ht="15" customHeight="1">
      <c r="A276" s="48"/>
      <c r="B276" s="48"/>
      <c r="C276" s="48"/>
      <c r="D276" s="48"/>
      <c r="E276" s="247"/>
      <c r="F276" s="247"/>
      <c r="G276" s="48"/>
    </row>
    <row r="277" spans="1:7" ht="15">
      <c r="A277" s="48"/>
      <c r="B277" s="48"/>
      <c r="C277" s="48"/>
      <c r="D277" s="48"/>
      <c r="E277" s="247"/>
      <c r="F277" s="247"/>
      <c r="G277" s="48"/>
    </row>
    <row r="278" spans="1:7" ht="15">
      <c r="A278" s="48"/>
      <c r="B278" s="48"/>
      <c r="C278" s="48"/>
      <c r="D278" s="48"/>
      <c r="E278" s="247"/>
      <c r="F278" s="247"/>
      <c r="G278" s="48"/>
    </row>
    <row r="279" spans="1:7" ht="15">
      <c r="A279" s="48"/>
      <c r="B279" s="48"/>
      <c r="C279" s="49"/>
      <c r="D279" s="48"/>
      <c r="E279" s="247"/>
      <c r="F279" s="247"/>
      <c r="G279" s="48"/>
    </row>
    <row r="280" spans="1:7" ht="15">
      <c r="A280" s="48"/>
      <c r="B280" s="48"/>
      <c r="C280" s="48"/>
      <c r="D280" s="48"/>
      <c r="E280" s="247"/>
      <c r="F280" s="247"/>
      <c r="G280" s="48"/>
    </row>
    <row r="281" spans="1:7" ht="15">
      <c r="A281" s="48"/>
      <c r="B281" s="48"/>
      <c r="C281" s="48"/>
      <c r="D281" s="48"/>
      <c r="E281" s="247"/>
      <c r="F281" s="247"/>
      <c r="G281" s="48"/>
    </row>
    <row r="282" spans="1:7" ht="15">
      <c r="A282" s="48"/>
      <c r="B282" s="48"/>
      <c r="C282" s="48"/>
      <c r="D282" s="48"/>
      <c r="E282" s="247"/>
      <c r="F282" s="247"/>
      <c r="G282" s="48"/>
    </row>
    <row r="283" spans="1:7" ht="15">
      <c r="A283" s="48"/>
      <c r="B283" s="48"/>
      <c r="C283" s="48"/>
      <c r="D283" s="48"/>
      <c r="E283" s="247"/>
      <c r="F283" s="247"/>
      <c r="G283" s="48"/>
    </row>
    <row r="284" spans="1:7" ht="15">
      <c r="A284" s="48"/>
      <c r="B284" s="48"/>
      <c r="C284" s="48"/>
      <c r="D284" s="48"/>
      <c r="E284" s="247"/>
      <c r="F284" s="247"/>
      <c r="G284" s="48"/>
    </row>
    <row r="285" spans="1:7" ht="15">
      <c r="A285" s="48"/>
      <c r="B285" s="48"/>
      <c r="C285" s="48"/>
      <c r="D285" s="48"/>
      <c r="E285" s="247"/>
      <c r="F285" s="247"/>
      <c r="G285" s="48"/>
    </row>
    <row r="286" spans="1:7" ht="15">
      <c r="A286" s="48"/>
      <c r="B286" s="48"/>
      <c r="C286" s="48"/>
      <c r="D286" s="48"/>
      <c r="E286" s="247"/>
      <c r="F286" s="247"/>
      <c r="G286" s="48"/>
    </row>
    <row r="287" spans="1:7" ht="15">
      <c r="A287" s="48"/>
      <c r="B287" s="48"/>
      <c r="C287" s="48"/>
      <c r="D287" s="48"/>
      <c r="E287" s="247"/>
      <c r="F287" s="247"/>
      <c r="G287" s="48"/>
    </row>
    <row r="288" spans="1:7" ht="15">
      <c r="A288" s="48"/>
      <c r="B288" s="48"/>
      <c r="C288" s="48"/>
      <c r="D288" s="48"/>
      <c r="E288" s="247"/>
      <c r="F288" s="247"/>
      <c r="G288" s="48"/>
    </row>
    <row r="289" spans="1:7" ht="15">
      <c r="A289" s="48"/>
      <c r="B289" s="48"/>
      <c r="C289" s="48"/>
      <c r="D289" s="48"/>
      <c r="E289" s="247"/>
      <c r="F289" s="247"/>
      <c r="G289" s="48"/>
    </row>
    <row r="290" spans="1:7" ht="15">
      <c r="A290" s="48"/>
      <c r="B290" s="48"/>
      <c r="C290" s="48"/>
      <c r="D290" s="48"/>
      <c r="E290" s="247"/>
      <c r="F290" s="247"/>
      <c r="G290" s="48"/>
    </row>
    <row r="291" spans="1:7" ht="15">
      <c r="A291" s="48"/>
      <c r="B291" s="48"/>
      <c r="C291" s="48"/>
      <c r="D291" s="48"/>
      <c r="E291" s="247"/>
      <c r="F291" s="247"/>
      <c r="G291" s="48"/>
    </row>
    <row r="292" spans="1:7" ht="15">
      <c r="A292" s="48"/>
      <c r="B292" s="48"/>
      <c r="C292" s="48"/>
      <c r="D292" s="48"/>
      <c r="E292" s="247"/>
      <c r="F292" s="247"/>
      <c r="G292" s="48"/>
    </row>
    <row r="293" spans="1:7" ht="15">
      <c r="A293" s="48"/>
      <c r="B293" s="48"/>
      <c r="C293" s="48"/>
      <c r="D293" s="48"/>
      <c r="E293" s="247"/>
      <c r="F293" s="247"/>
      <c r="G293" s="48"/>
    </row>
  </sheetData>
  <pageMargins left="0.28000000000000003" right="0.16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9"/>
  <sheetViews>
    <sheetView workbookViewId="0">
      <selection activeCell="D21" sqref="D21"/>
    </sheetView>
  </sheetViews>
  <sheetFormatPr defaultRowHeight="12.75"/>
  <cols>
    <col min="1" max="1" width="4.85546875" style="2662" customWidth="1"/>
    <col min="2" max="2" width="10.42578125" style="2662" customWidth="1"/>
    <col min="3" max="3" width="11.5703125" style="2662" customWidth="1"/>
    <col min="4" max="4" width="92.28515625" style="2662" customWidth="1"/>
    <col min="5" max="5" width="13" style="2662" customWidth="1"/>
    <col min="6" max="6" width="11.28515625" style="2662" hidden="1" customWidth="1"/>
    <col min="7" max="7" width="12.28515625" style="2662" hidden="1" customWidth="1"/>
    <col min="8" max="8" width="9.7109375" style="2662" bestFit="1" customWidth="1"/>
    <col min="9" max="256" width="9.140625" style="2662"/>
    <col min="257" max="257" width="4.85546875" style="2662" customWidth="1"/>
    <col min="258" max="258" width="10.42578125" style="2662" customWidth="1"/>
    <col min="259" max="259" width="11.5703125" style="2662" customWidth="1"/>
    <col min="260" max="260" width="92.28515625" style="2662" customWidth="1"/>
    <col min="261" max="261" width="13" style="2662" customWidth="1"/>
    <col min="262" max="263" width="0" style="2662" hidden="1" customWidth="1"/>
    <col min="264" max="264" width="9.7109375" style="2662" bestFit="1" customWidth="1"/>
    <col min="265" max="512" width="9.140625" style="2662"/>
    <col min="513" max="513" width="4.85546875" style="2662" customWidth="1"/>
    <col min="514" max="514" width="10.42578125" style="2662" customWidth="1"/>
    <col min="515" max="515" width="11.5703125" style="2662" customWidth="1"/>
    <col min="516" max="516" width="92.28515625" style="2662" customWidth="1"/>
    <col min="517" max="517" width="13" style="2662" customWidth="1"/>
    <col min="518" max="519" width="0" style="2662" hidden="1" customWidth="1"/>
    <col min="520" max="520" width="9.7109375" style="2662" bestFit="1" customWidth="1"/>
    <col min="521" max="768" width="9.140625" style="2662"/>
    <col min="769" max="769" width="4.85546875" style="2662" customWidth="1"/>
    <col min="770" max="770" width="10.42578125" style="2662" customWidth="1"/>
    <col min="771" max="771" width="11.5703125" style="2662" customWidth="1"/>
    <col min="772" max="772" width="92.28515625" style="2662" customWidth="1"/>
    <col min="773" max="773" width="13" style="2662" customWidth="1"/>
    <col min="774" max="775" width="0" style="2662" hidden="1" customWidth="1"/>
    <col min="776" max="776" width="9.7109375" style="2662" bestFit="1" customWidth="1"/>
    <col min="777" max="1024" width="9.140625" style="2662"/>
    <col min="1025" max="1025" width="4.85546875" style="2662" customWidth="1"/>
    <col min="1026" max="1026" width="10.42578125" style="2662" customWidth="1"/>
    <col min="1027" max="1027" width="11.5703125" style="2662" customWidth="1"/>
    <col min="1028" max="1028" width="92.28515625" style="2662" customWidth="1"/>
    <col min="1029" max="1029" width="13" style="2662" customWidth="1"/>
    <col min="1030" max="1031" width="0" style="2662" hidden="1" customWidth="1"/>
    <col min="1032" max="1032" width="9.7109375" style="2662" bestFit="1" customWidth="1"/>
    <col min="1033" max="1280" width="9.140625" style="2662"/>
    <col min="1281" max="1281" width="4.85546875" style="2662" customWidth="1"/>
    <col min="1282" max="1282" width="10.42578125" style="2662" customWidth="1"/>
    <col min="1283" max="1283" width="11.5703125" style="2662" customWidth="1"/>
    <col min="1284" max="1284" width="92.28515625" style="2662" customWidth="1"/>
    <col min="1285" max="1285" width="13" style="2662" customWidth="1"/>
    <col min="1286" max="1287" width="0" style="2662" hidden="1" customWidth="1"/>
    <col min="1288" max="1288" width="9.7109375" style="2662" bestFit="1" customWidth="1"/>
    <col min="1289" max="1536" width="9.140625" style="2662"/>
    <col min="1537" max="1537" width="4.85546875" style="2662" customWidth="1"/>
    <col min="1538" max="1538" width="10.42578125" style="2662" customWidth="1"/>
    <col min="1539" max="1539" width="11.5703125" style="2662" customWidth="1"/>
    <col min="1540" max="1540" width="92.28515625" style="2662" customWidth="1"/>
    <col min="1541" max="1541" width="13" style="2662" customWidth="1"/>
    <col min="1542" max="1543" width="0" style="2662" hidden="1" customWidth="1"/>
    <col min="1544" max="1544" width="9.7109375" style="2662" bestFit="1" customWidth="1"/>
    <col min="1545" max="1792" width="9.140625" style="2662"/>
    <col min="1793" max="1793" width="4.85546875" style="2662" customWidth="1"/>
    <col min="1794" max="1794" width="10.42578125" style="2662" customWidth="1"/>
    <col min="1795" max="1795" width="11.5703125" style="2662" customWidth="1"/>
    <col min="1796" max="1796" width="92.28515625" style="2662" customWidth="1"/>
    <col min="1797" max="1797" width="13" style="2662" customWidth="1"/>
    <col min="1798" max="1799" width="0" style="2662" hidden="1" customWidth="1"/>
    <col min="1800" max="1800" width="9.7109375" style="2662" bestFit="1" customWidth="1"/>
    <col min="1801" max="2048" width="9.140625" style="2662"/>
    <col min="2049" max="2049" width="4.85546875" style="2662" customWidth="1"/>
    <col min="2050" max="2050" width="10.42578125" style="2662" customWidth="1"/>
    <col min="2051" max="2051" width="11.5703125" style="2662" customWidth="1"/>
    <col min="2052" max="2052" width="92.28515625" style="2662" customWidth="1"/>
    <col min="2053" max="2053" width="13" style="2662" customWidth="1"/>
    <col min="2054" max="2055" width="0" style="2662" hidden="1" customWidth="1"/>
    <col min="2056" max="2056" width="9.7109375" style="2662" bestFit="1" customWidth="1"/>
    <col min="2057" max="2304" width="9.140625" style="2662"/>
    <col min="2305" max="2305" width="4.85546875" style="2662" customWidth="1"/>
    <col min="2306" max="2306" width="10.42578125" style="2662" customWidth="1"/>
    <col min="2307" max="2307" width="11.5703125" style="2662" customWidth="1"/>
    <col min="2308" max="2308" width="92.28515625" style="2662" customWidth="1"/>
    <col min="2309" max="2309" width="13" style="2662" customWidth="1"/>
    <col min="2310" max="2311" width="0" style="2662" hidden="1" customWidth="1"/>
    <col min="2312" max="2312" width="9.7109375" style="2662" bestFit="1" customWidth="1"/>
    <col min="2313" max="2560" width="9.140625" style="2662"/>
    <col min="2561" max="2561" width="4.85546875" style="2662" customWidth="1"/>
    <col min="2562" max="2562" width="10.42578125" style="2662" customWidth="1"/>
    <col min="2563" max="2563" width="11.5703125" style="2662" customWidth="1"/>
    <col min="2564" max="2564" width="92.28515625" style="2662" customWidth="1"/>
    <col min="2565" max="2565" width="13" style="2662" customWidth="1"/>
    <col min="2566" max="2567" width="0" style="2662" hidden="1" customWidth="1"/>
    <col min="2568" max="2568" width="9.7109375" style="2662" bestFit="1" customWidth="1"/>
    <col min="2569" max="2816" width="9.140625" style="2662"/>
    <col min="2817" max="2817" width="4.85546875" style="2662" customWidth="1"/>
    <col min="2818" max="2818" width="10.42578125" style="2662" customWidth="1"/>
    <col min="2819" max="2819" width="11.5703125" style="2662" customWidth="1"/>
    <col min="2820" max="2820" width="92.28515625" style="2662" customWidth="1"/>
    <col min="2821" max="2821" width="13" style="2662" customWidth="1"/>
    <col min="2822" max="2823" width="0" style="2662" hidden="1" customWidth="1"/>
    <col min="2824" max="2824" width="9.7109375" style="2662" bestFit="1" customWidth="1"/>
    <col min="2825" max="3072" width="9.140625" style="2662"/>
    <col min="3073" max="3073" width="4.85546875" style="2662" customWidth="1"/>
    <col min="3074" max="3074" width="10.42578125" style="2662" customWidth="1"/>
    <col min="3075" max="3075" width="11.5703125" style="2662" customWidth="1"/>
    <col min="3076" max="3076" width="92.28515625" style="2662" customWidth="1"/>
    <col min="3077" max="3077" width="13" style="2662" customWidth="1"/>
    <col min="3078" max="3079" width="0" style="2662" hidden="1" customWidth="1"/>
    <col min="3080" max="3080" width="9.7109375" style="2662" bestFit="1" customWidth="1"/>
    <col min="3081" max="3328" width="9.140625" style="2662"/>
    <col min="3329" max="3329" width="4.85546875" style="2662" customWidth="1"/>
    <col min="3330" max="3330" width="10.42578125" style="2662" customWidth="1"/>
    <col min="3331" max="3331" width="11.5703125" style="2662" customWidth="1"/>
    <col min="3332" max="3332" width="92.28515625" style="2662" customWidth="1"/>
    <col min="3333" max="3333" width="13" style="2662" customWidth="1"/>
    <col min="3334" max="3335" width="0" style="2662" hidden="1" customWidth="1"/>
    <col min="3336" max="3336" width="9.7109375" style="2662" bestFit="1" customWidth="1"/>
    <col min="3337" max="3584" width="9.140625" style="2662"/>
    <col min="3585" max="3585" width="4.85546875" style="2662" customWidth="1"/>
    <col min="3586" max="3586" width="10.42578125" style="2662" customWidth="1"/>
    <col min="3587" max="3587" width="11.5703125" style="2662" customWidth="1"/>
    <col min="3588" max="3588" width="92.28515625" style="2662" customWidth="1"/>
    <col min="3589" max="3589" width="13" style="2662" customWidth="1"/>
    <col min="3590" max="3591" width="0" style="2662" hidden="1" customWidth="1"/>
    <col min="3592" max="3592" width="9.7109375" style="2662" bestFit="1" customWidth="1"/>
    <col min="3593" max="3840" width="9.140625" style="2662"/>
    <col min="3841" max="3841" width="4.85546875" style="2662" customWidth="1"/>
    <col min="3842" max="3842" width="10.42578125" style="2662" customWidth="1"/>
    <col min="3843" max="3843" width="11.5703125" style="2662" customWidth="1"/>
    <col min="3844" max="3844" width="92.28515625" style="2662" customWidth="1"/>
    <col min="3845" max="3845" width="13" style="2662" customWidth="1"/>
    <col min="3846" max="3847" width="0" style="2662" hidden="1" customWidth="1"/>
    <col min="3848" max="3848" width="9.7109375" style="2662" bestFit="1" customWidth="1"/>
    <col min="3849" max="4096" width="9.140625" style="2662"/>
    <col min="4097" max="4097" width="4.85546875" style="2662" customWidth="1"/>
    <col min="4098" max="4098" width="10.42578125" style="2662" customWidth="1"/>
    <col min="4099" max="4099" width="11.5703125" style="2662" customWidth="1"/>
    <col min="4100" max="4100" width="92.28515625" style="2662" customWidth="1"/>
    <col min="4101" max="4101" width="13" style="2662" customWidth="1"/>
    <col min="4102" max="4103" width="0" style="2662" hidden="1" customWidth="1"/>
    <col min="4104" max="4104" width="9.7109375" style="2662" bestFit="1" customWidth="1"/>
    <col min="4105" max="4352" width="9.140625" style="2662"/>
    <col min="4353" max="4353" width="4.85546875" style="2662" customWidth="1"/>
    <col min="4354" max="4354" width="10.42578125" style="2662" customWidth="1"/>
    <col min="4355" max="4355" width="11.5703125" style="2662" customWidth="1"/>
    <col min="4356" max="4356" width="92.28515625" style="2662" customWidth="1"/>
    <col min="4357" max="4357" width="13" style="2662" customWidth="1"/>
    <col min="4358" max="4359" width="0" style="2662" hidden="1" customWidth="1"/>
    <col min="4360" max="4360" width="9.7109375" style="2662" bestFit="1" customWidth="1"/>
    <col min="4361" max="4608" width="9.140625" style="2662"/>
    <col min="4609" max="4609" width="4.85546875" style="2662" customWidth="1"/>
    <col min="4610" max="4610" width="10.42578125" style="2662" customWidth="1"/>
    <col min="4611" max="4611" width="11.5703125" style="2662" customWidth="1"/>
    <col min="4612" max="4612" width="92.28515625" style="2662" customWidth="1"/>
    <col min="4613" max="4613" width="13" style="2662" customWidth="1"/>
    <col min="4614" max="4615" width="0" style="2662" hidden="1" customWidth="1"/>
    <col min="4616" max="4616" width="9.7109375" style="2662" bestFit="1" customWidth="1"/>
    <col min="4617" max="4864" width="9.140625" style="2662"/>
    <col min="4865" max="4865" width="4.85546875" style="2662" customWidth="1"/>
    <col min="4866" max="4866" width="10.42578125" style="2662" customWidth="1"/>
    <col min="4867" max="4867" width="11.5703125" style="2662" customWidth="1"/>
    <col min="4868" max="4868" width="92.28515625" style="2662" customWidth="1"/>
    <col min="4869" max="4869" width="13" style="2662" customWidth="1"/>
    <col min="4870" max="4871" width="0" style="2662" hidden="1" customWidth="1"/>
    <col min="4872" max="4872" width="9.7109375" style="2662" bestFit="1" customWidth="1"/>
    <col min="4873" max="5120" width="9.140625" style="2662"/>
    <col min="5121" max="5121" width="4.85546875" style="2662" customWidth="1"/>
    <col min="5122" max="5122" width="10.42578125" style="2662" customWidth="1"/>
    <col min="5123" max="5123" width="11.5703125" style="2662" customWidth="1"/>
    <col min="5124" max="5124" width="92.28515625" style="2662" customWidth="1"/>
    <col min="5125" max="5125" width="13" style="2662" customWidth="1"/>
    <col min="5126" max="5127" width="0" style="2662" hidden="1" customWidth="1"/>
    <col min="5128" max="5128" width="9.7109375" style="2662" bestFit="1" customWidth="1"/>
    <col min="5129" max="5376" width="9.140625" style="2662"/>
    <col min="5377" max="5377" width="4.85546875" style="2662" customWidth="1"/>
    <col min="5378" max="5378" width="10.42578125" style="2662" customWidth="1"/>
    <col min="5379" max="5379" width="11.5703125" style="2662" customWidth="1"/>
    <col min="5380" max="5380" width="92.28515625" style="2662" customWidth="1"/>
    <col min="5381" max="5381" width="13" style="2662" customWidth="1"/>
    <col min="5382" max="5383" width="0" style="2662" hidden="1" customWidth="1"/>
    <col min="5384" max="5384" width="9.7109375" style="2662" bestFit="1" customWidth="1"/>
    <col min="5385" max="5632" width="9.140625" style="2662"/>
    <col min="5633" max="5633" width="4.85546875" style="2662" customWidth="1"/>
    <col min="5634" max="5634" width="10.42578125" style="2662" customWidth="1"/>
    <col min="5635" max="5635" width="11.5703125" style="2662" customWidth="1"/>
    <col min="5636" max="5636" width="92.28515625" style="2662" customWidth="1"/>
    <col min="5637" max="5637" width="13" style="2662" customWidth="1"/>
    <col min="5638" max="5639" width="0" style="2662" hidden="1" customWidth="1"/>
    <col min="5640" max="5640" width="9.7109375" style="2662" bestFit="1" customWidth="1"/>
    <col min="5641" max="5888" width="9.140625" style="2662"/>
    <col min="5889" max="5889" width="4.85546875" style="2662" customWidth="1"/>
    <col min="5890" max="5890" width="10.42578125" style="2662" customWidth="1"/>
    <col min="5891" max="5891" width="11.5703125" style="2662" customWidth="1"/>
    <col min="5892" max="5892" width="92.28515625" style="2662" customWidth="1"/>
    <col min="5893" max="5893" width="13" style="2662" customWidth="1"/>
    <col min="5894" max="5895" width="0" style="2662" hidden="1" customWidth="1"/>
    <col min="5896" max="5896" width="9.7109375" style="2662" bestFit="1" customWidth="1"/>
    <col min="5897" max="6144" width="9.140625" style="2662"/>
    <col min="6145" max="6145" width="4.85546875" style="2662" customWidth="1"/>
    <col min="6146" max="6146" width="10.42578125" style="2662" customWidth="1"/>
    <col min="6147" max="6147" width="11.5703125" style="2662" customWidth="1"/>
    <col min="6148" max="6148" width="92.28515625" style="2662" customWidth="1"/>
    <col min="6149" max="6149" width="13" style="2662" customWidth="1"/>
    <col min="6150" max="6151" width="0" style="2662" hidden="1" customWidth="1"/>
    <col min="6152" max="6152" width="9.7109375" style="2662" bestFit="1" customWidth="1"/>
    <col min="6153" max="6400" width="9.140625" style="2662"/>
    <col min="6401" max="6401" width="4.85546875" style="2662" customWidth="1"/>
    <col min="6402" max="6402" width="10.42578125" style="2662" customWidth="1"/>
    <col min="6403" max="6403" width="11.5703125" style="2662" customWidth="1"/>
    <col min="6404" max="6404" width="92.28515625" style="2662" customWidth="1"/>
    <col min="6405" max="6405" width="13" style="2662" customWidth="1"/>
    <col min="6406" max="6407" width="0" style="2662" hidden="1" customWidth="1"/>
    <col min="6408" max="6408" width="9.7109375" style="2662" bestFit="1" customWidth="1"/>
    <col min="6409" max="6656" width="9.140625" style="2662"/>
    <col min="6657" max="6657" width="4.85546875" style="2662" customWidth="1"/>
    <col min="6658" max="6658" width="10.42578125" style="2662" customWidth="1"/>
    <col min="6659" max="6659" width="11.5703125" style="2662" customWidth="1"/>
    <col min="6660" max="6660" width="92.28515625" style="2662" customWidth="1"/>
    <col min="6661" max="6661" width="13" style="2662" customWidth="1"/>
    <col min="6662" max="6663" width="0" style="2662" hidden="1" customWidth="1"/>
    <col min="6664" max="6664" width="9.7109375" style="2662" bestFit="1" customWidth="1"/>
    <col min="6665" max="6912" width="9.140625" style="2662"/>
    <col min="6913" max="6913" width="4.85546875" style="2662" customWidth="1"/>
    <col min="6914" max="6914" width="10.42578125" style="2662" customWidth="1"/>
    <col min="6915" max="6915" width="11.5703125" style="2662" customWidth="1"/>
    <col min="6916" max="6916" width="92.28515625" style="2662" customWidth="1"/>
    <col min="6917" max="6917" width="13" style="2662" customWidth="1"/>
    <col min="6918" max="6919" width="0" style="2662" hidden="1" customWidth="1"/>
    <col min="6920" max="6920" width="9.7109375" style="2662" bestFit="1" customWidth="1"/>
    <col min="6921" max="7168" width="9.140625" style="2662"/>
    <col min="7169" max="7169" width="4.85546875" style="2662" customWidth="1"/>
    <col min="7170" max="7170" width="10.42578125" style="2662" customWidth="1"/>
    <col min="7171" max="7171" width="11.5703125" style="2662" customWidth="1"/>
    <col min="7172" max="7172" width="92.28515625" style="2662" customWidth="1"/>
    <col min="7173" max="7173" width="13" style="2662" customWidth="1"/>
    <col min="7174" max="7175" width="0" style="2662" hidden="1" customWidth="1"/>
    <col min="7176" max="7176" width="9.7109375" style="2662" bestFit="1" customWidth="1"/>
    <col min="7177" max="7424" width="9.140625" style="2662"/>
    <col min="7425" max="7425" width="4.85546875" style="2662" customWidth="1"/>
    <col min="7426" max="7426" width="10.42578125" style="2662" customWidth="1"/>
    <col min="7427" max="7427" width="11.5703125" style="2662" customWidth="1"/>
    <col min="7428" max="7428" width="92.28515625" style="2662" customWidth="1"/>
    <col min="7429" max="7429" width="13" style="2662" customWidth="1"/>
    <col min="7430" max="7431" width="0" style="2662" hidden="1" customWidth="1"/>
    <col min="7432" max="7432" width="9.7109375" style="2662" bestFit="1" customWidth="1"/>
    <col min="7433" max="7680" width="9.140625" style="2662"/>
    <col min="7681" max="7681" width="4.85546875" style="2662" customWidth="1"/>
    <col min="7682" max="7682" width="10.42578125" style="2662" customWidth="1"/>
    <col min="7683" max="7683" width="11.5703125" style="2662" customWidth="1"/>
    <col min="7684" max="7684" width="92.28515625" style="2662" customWidth="1"/>
    <col min="7685" max="7685" width="13" style="2662" customWidth="1"/>
    <col min="7686" max="7687" width="0" style="2662" hidden="1" customWidth="1"/>
    <col min="7688" max="7688" width="9.7109375" style="2662" bestFit="1" customWidth="1"/>
    <col min="7689" max="7936" width="9.140625" style="2662"/>
    <col min="7937" max="7937" width="4.85546875" style="2662" customWidth="1"/>
    <col min="7938" max="7938" width="10.42578125" style="2662" customWidth="1"/>
    <col min="7939" max="7939" width="11.5703125" style="2662" customWidth="1"/>
    <col min="7940" max="7940" width="92.28515625" style="2662" customWidth="1"/>
    <col min="7941" max="7941" width="13" style="2662" customWidth="1"/>
    <col min="7942" max="7943" width="0" style="2662" hidden="1" customWidth="1"/>
    <col min="7944" max="7944" width="9.7109375" style="2662" bestFit="1" customWidth="1"/>
    <col min="7945" max="8192" width="9.140625" style="2662"/>
    <col min="8193" max="8193" width="4.85546875" style="2662" customWidth="1"/>
    <col min="8194" max="8194" width="10.42578125" style="2662" customWidth="1"/>
    <col min="8195" max="8195" width="11.5703125" style="2662" customWidth="1"/>
    <col min="8196" max="8196" width="92.28515625" style="2662" customWidth="1"/>
    <col min="8197" max="8197" width="13" style="2662" customWidth="1"/>
    <col min="8198" max="8199" width="0" style="2662" hidden="1" customWidth="1"/>
    <col min="8200" max="8200" width="9.7109375" style="2662" bestFit="1" customWidth="1"/>
    <col min="8201" max="8448" width="9.140625" style="2662"/>
    <col min="8449" max="8449" width="4.85546875" style="2662" customWidth="1"/>
    <col min="8450" max="8450" width="10.42578125" style="2662" customWidth="1"/>
    <col min="8451" max="8451" width="11.5703125" style="2662" customWidth="1"/>
    <col min="8452" max="8452" width="92.28515625" style="2662" customWidth="1"/>
    <col min="8453" max="8453" width="13" style="2662" customWidth="1"/>
    <col min="8454" max="8455" width="0" style="2662" hidden="1" customWidth="1"/>
    <col min="8456" max="8456" width="9.7109375" style="2662" bestFit="1" customWidth="1"/>
    <col min="8457" max="8704" width="9.140625" style="2662"/>
    <col min="8705" max="8705" width="4.85546875" style="2662" customWidth="1"/>
    <col min="8706" max="8706" width="10.42578125" style="2662" customWidth="1"/>
    <col min="8707" max="8707" width="11.5703125" style="2662" customWidth="1"/>
    <col min="8708" max="8708" width="92.28515625" style="2662" customWidth="1"/>
    <col min="8709" max="8709" width="13" style="2662" customWidth="1"/>
    <col min="8710" max="8711" width="0" style="2662" hidden="1" customWidth="1"/>
    <col min="8712" max="8712" width="9.7109375" style="2662" bestFit="1" customWidth="1"/>
    <col min="8713" max="8960" width="9.140625" style="2662"/>
    <col min="8961" max="8961" width="4.85546875" style="2662" customWidth="1"/>
    <col min="8962" max="8962" width="10.42578125" style="2662" customWidth="1"/>
    <col min="8963" max="8963" width="11.5703125" style="2662" customWidth="1"/>
    <col min="8964" max="8964" width="92.28515625" style="2662" customWidth="1"/>
    <col min="8965" max="8965" width="13" style="2662" customWidth="1"/>
    <col min="8966" max="8967" width="0" style="2662" hidden="1" customWidth="1"/>
    <col min="8968" max="8968" width="9.7109375" style="2662" bestFit="1" customWidth="1"/>
    <col min="8969" max="9216" width="9.140625" style="2662"/>
    <col min="9217" max="9217" width="4.85546875" style="2662" customWidth="1"/>
    <col min="9218" max="9218" width="10.42578125" style="2662" customWidth="1"/>
    <col min="9219" max="9219" width="11.5703125" style="2662" customWidth="1"/>
    <col min="9220" max="9220" width="92.28515625" style="2662" customWidth="1"/>
    <col min="9221" max="9221" width="13" style="2662" customWidth="1"/>
    <col min="9222" max="9223" width="0" style="2662" hidden="1" customWidth="1"/>
    <col min="9224" max="9224" width="9.7109375" style="2662" bestFit="1" customWidth="1"/>
    <col min="9225" max="9472" width="9.140625" style="2662"/>
    <col min="9473" max="9473" width="4.85546875" style="2662" customWidth="1"/>
    <col min="9474" max="9474" width="10.42578125" style="2662" customWidth="1"/>
    <col min="9475" max="9475" width="11.5703125" style="2662" customWidth="1"/>
    <col min="9476" max="9476" width="92.28515625" style="2662" customWidth="1"/>
    <col min="9477" max="9477" width="13" style="2662" customWidth="1"/>
    <col min="9478" max="9479" width="0" style="2662" hidden="1" customWidth="1"/>
    <col min="9480" max="9480" width="9.7109375" style="2662" bestFit="1" customWidth="1"/>
    <col min="9481" max="9728" width="9.140625" style="2662"/>
    <col min="9729" max="9729" width="4.85546875" style="2662" customWidth="1"/>
    <col min="9730" max="9730" width="10.42578125" style="2662" customWidth="1"/>
    <col min="9731" max="9731" width="11.5703125" style="2662" customWidth="1"/>
    <col min="9732" max="9732" width="92.28515625" style="2662" customWidth="1"/>
    <col min="9733" max="9733" width="13" style="2662" customWidth="1"/>
    <col min="9734" max="9735" width="0" style="2662" hidden="1" customWidth="1"/>
    <col min="9736" max="9736" width="9.7109375" style="2662" bestFit="1" customWidth="1"/>
    <col min="9737" max="9984" width="9.140625" style="2662"/>
    <col min="9985" max="9985" width="4.85546875" style="2662" customWidth="1"/>
    <col min="9986" max="9986" width="10.42578125" style="2662" customWidth="1"/>
    <col min="9987" max="9987" width="11.5703125" style="2662" customWidth="1"/>
    <col min="9988" max="9988" width="92.28515625" style="2662" customWidth="1"/>
    <col min="9989" max="9989" width="13" style="2662" customWidth="1"/>
    <col min="9990" max="9991" width="0" style="2662" hidden="1" customWidth="1"/>
    <col min="9992" max="9992" width="9.7109375" style="2662" bestFit="1" customWidth="1"/>
    <col min="9993" max="10240" width="9.140625" style="2662"/>
    <col min="10241" max="10241" width="4.85546875" style="2662" customWidth="1"/>
    <col min="10242" max="10242" width="10.42578125" style="2662" customWidth="1"/>
    <col min="10243" max="10243" width="11.5703125" style="2662" customWidth="1"/>
    <col min="10244" max="10244" width="92.28515625" style="2662" customWidth="1"/>
    <col min="10245" max="10245" width="13" style="2662" customWidth="1"/>
    <col min="10246" max="10247" width="0" style="2662" hidden="1" customWidth="1"/>
    <col min="10248" max="10248" width="9.7109375" style="2662" bestFit="1" customWidth="1"/>
    <col min="10249" max="10496" width="9.140625" style="2662"/>
    <col min="10497" max="10497" width="4.85546875" style="2662" customWidth="1"/>
    <col min="10498" max="10498" width="10.42578125" style="2662" customWidth="1"/>
    <col min="10499" max="10499" width="11.5703125" style="2662" customWidth="1"/>
    <col min="10500" max="10500" width="92.28515625" style="2662" customWidth="1"/>
    <col min="10501" max="10501" width="13" style="2662" customWidth="1"/>
    <col min="10502" max="10503" width="0" style="2662" hidden="1" customWidth="1"/>
    <col min="10504" max="10504" width="9.7109375" style="2662" bestFit="1" customWidth="1"/>
    <col min="10505" max="10752" width="9.140625" style="2662"/>
    <col min="10753" max="10753" width="4.85546875" style="2662" customWidth="1"/>
    <col min="10754" max="10754" width="10.42578125" style="2662" customWidth="1"/>
    <col min="10755" max="10755" width="11.5703125" style="2662" customWidth="1"/>
    <col min="10756" max="10756" width="92.28515625" style="2662" customWidth="1"/>
    <col min="10757" max="10757" width="13" style="2662" customWidth="1"/>
    <col min="10758" max="10759" width="0" style="2662" hidden="1" customWidth="1"/>
    <col min="10760" max="10760" width="9.7109375" style="2662" bestFit="1" customWidth="1"/>
    <col min="10761" max="11008" width="9.140625" style="2662"/>
    <col min="11009" max="11009" width="4.85546875" style="2662" customWidth="1"/>
    <col min="11010" max="11010" width="10.42578125" style="2662" customWidth="1"/>
    <col min="11011" max="11011" width="11.5703125" style="2662" customWidth="1"/>
    <col min="11012" max="11012" width="92.28515625" style="2662" customWidth="1"/>
    <col min="11013" max="11013" width="13" style="2662" customWidth="1"/>
    <col min="11014" max="11015" width="0" style="2662" hidden="1" customWidth="1"/>
    <col min="11016" max="11016" width="9.7109375" style="2662" bestFit="1" customWidth="1"/>
    <col min="11017" max="11264" width="9.140625" style="2662"/>
    <col min="11265" max="11265" width="4.85546875" style="2662" customWidth="1"/>
    <col min="11266" max="11266" width="10.42578125" style="2662" customWidth="1"/>
    <col min="11267" max="11267" width="11.5703125" style="2662" customWidth="1"/>
    <col min="11268" max="11268" width="92.28515625" style="2662" customWidth="1"/>
    <col min="11269" max="11269" width="13" style="2662" customWidth="1"/>
    <col min="11270" max="11271" width="0" style="2662" hidden="1" customWidth="1"/>
    <col min="11272" max="11272" width="9.7109375" style="2662" bestFit="1" customWidth="1"/>
    <col min="11273" max="11520" width="9.140625" style="2662"/>
    <col min="11521" max="11521" width="4.85546875" style="2662" customWidth="1"/>
    <col min="11522" max="11522" width="10.42578125" style="2662" customWidth="1"/>
    <col min="11523" max="11523" width="11.5703125" style="2662" customWidth="1"/>
    <col min="11524" max="11524" width="92.28515625" style="2662" customWidth="1"/>
    <col min="11525" max="11525" width="13" style="2662" customWidth="1"/>
    <col min="11526" max="11527" width="0" style="2662" hidden="1" customWidth="1"/>
    <col min="11528" max="11528" width="9.7109375" style="2662" bestFit="1" customWidth="1"/>
    <col min="11529" max="11776" width="9.140625" style="2662"/>
    <col min="11777" max="11777" width="4.85546875" style="2662" customWidth="1"/>
    <col min="11778" max="11778" width="10.42578125" style="2662" customWidth="1"/>
    <col min="11779" max="11779" width="11.5703125" style="2662" customWidth="1"/>
    <col min="11780" max="11780" width="92.28515625" style="2662" customWidth="1"/>
    <col min="11781" max="11781" width="13" style="2662" customWidth="1"/>
    <col min="11782" max="11783" width="0" style="2662" hidden="1" customWidth="1"/>
    <col min="11784" max="11784" width="9.7109375" style="2662" bestFit="1" customWidth="1"/>
    <col min="11785" max="12032" width="9.140625" style="2662"/>
    <col min="12033" max="12033" width="4.85546875" style="2662" customWidth="1"/>
    <col min="12034" max="12034" width="10.42578125" style="2662" customWidth="1"/>
    <col min="12035" max="12035" width="11.5703125" style="2662" customWidth="1"/>
    <col min="12036" max="12036" width="92.28515625" style="2662" customWidth="1"/>
    <col min="12037" max="12037" width="13" style="2662" customWidth="1"/>
    <col min="12038" max="12039" width="0" style="2662" hidden="1" customWidth="1"/>
    <col min="12040" max="12040" width="9.7109375" style="2662" bestFit="1" customWidth="1"/>
    <col min="12041" max="12288" width="9.140625" style="2662"/>
    <col min="12289" max="12289" width="4.85546875" style="2662" customWidth="1"/>
    <col min="12290" max="12290" width="10.42578125" style="2662" customWidth="1"/>
    <col min="12291" max="12291" width="11.5703125" style="2662" customWidth="1"/>
    <col min="12292" max="12292" width="92.28515625" style="2662" customWidth="1"/>
    <col min="12293" max="12293" width="13" style="2662" customWidth="1"/>
    <col min="12294" max="12295" width="0" style="2662" hidden="1" customWidth="1"/>
    <col min="12296" max="12296" width="9.7109375" style="2662" bestFit="1" customWidth="1"/>
    <col min="12297" max="12544" width="9.140625" style="2662"/>
    <col min="12545" max="12545" width="4.85546875" style="2662" customWidth="1"/>
    <col min="12546" max="12546" width="10.42578125" style="2662" customWidth="1"/>
    <col min="12547" max="12547" width="11.5703125" style="2662" customWidth="1"/>
    <col min="12548" max="12548" width="92.28515625" style="2662" customWidth="1"/>
    <col min="12549" max="12549" width="13" style="2662" customWidth="1"/>
    <col min="12550" max="12551" width="0" style="2662" hidden="1" customWidth="1"/>
    <col min="12552" max="12552" width="9.7109375" style="2662" bestFit="1" customWidth="1"/>
    <col min="12553" max="12800" width="9.140625" style="2662"/>
    <col min="12801" max="12801" width="4.85546875" style="2662" customWidth="1"/>
    <col min="12802" max="12802" width="10.42578125" style="2662" customWidth="1"/>
    <col min="12803" max="12803" width="11.5703125" style="2662" customWidth="1"/>
    <col min="12804" max="12804" width="92.28515625" style="2662" customWidth="1"/>
    <col min="12805" max="12805" width="13" style="2662" customWidth="1"/>
    <col min="12806" max="12807" width="0" style="2662" hidden="1" customWidth="1"/>
    <col min="12808" max="12808" width="9.7109375" style="2662" bestFit="1" customWidth="1"/>
    <col min="12809" max="13056" width="9.140625" style="2662"/>
    <col min="13057" max="13057" width="4.85546875" style="2662" customWidth="1"/>
    <col min="13058" max="13058" width="10.42578125" style="2662" customWidth="1"/>
    <col min="13059" max="13059" width="11.5703125" style="2662" customWidth="1"/>
    <col min="13060" max="13060" width="92.28515625" style="2662" customWidth="1"/>
    <col min="13061" max="13061" width="13" style="2662" customWidth="1"/>
    <col min="13062" max="13063" width="0" style="2662" hidden="1" customWidth="1"/>
    <col min="13064" max="13064" width="9.7109375" style="2662" bestFit="1" customWidth="1"/>
    <col min="13065" max="13312" width="9.140625" style="2662"/>
    <col min="13313" max="13313" width="4.85546875" style="2662" customWidth="1"/>
    <col min="13314" max="13314" width="10.42578125" style="2662" customWidth="1"/>
    <col min="13315" max="13315" width="11.5703125" style="2662" customWidth="1"/>
    <col min="13316" max="13316" width="92.28515625" style="2662" customWidth="1"/>
    <col min="13317" max="13317" width="13" style="2662" customWidth="1"/>
    <col min="13318" max="13319" width="0" style="2662" hidden="1" customWidth="1"/>
    <col min="13320" max="13320" width="9.7109375" style="2662" bestFit="1" customWidth="1"/>
    <col min="13321" max="13568" width="9.140625" style="2662"/>
    <col min="13569" max="13569" width="4.85546875" style="2662" customWidth="1"/>
    <col min="13570" max="13570" width="10.42578125" style="2662" customWidth="1"/>
    <col min="13571" max="13571" width="11.5703125" style="2662" customWidth="1"/>
    <col min="13572" max="13572" width="92.28515625" style="2662" customWidth="1"/>
    <col min="13573" max="13573" width="13" style="2662" customWidth="1"/>
    <col min="13574" max="13575" width="0" style="2662" hidden="1" customWidth="1"/>
    <col min="13576" max="13576" width="9.7109375" style="2662" bestFit="1" customWidth="1"/>
    <col min="13577" max="13824" width="9.140625" style="2662"/>
    <col min="13825" max="13825" width="4.85546875" style="2662" customWidth="1"/>
    <col min="13826" max="13826" width="10.42578125" style="2662" customWidth="1"/>
    <col min="13827" max="13827" width="11.5703125" style="2662" customWidth="1"/>
    <col min="13828" max="13828" width="92.28515625" style="2662" customWidth="1"/>
    <col min="13829" max="13829" width="13" style="2662" customWidth="1"/>
    <col min="13830" max="13831" width="0" style="2662" hidden="1" customWidth="1"/>
    <col min="13832" max="13832" width="9.7109375" style="2662" bestFit="1" customWidth="1"/>
    <col min="13833" max="14080" width="9.140625" style="2662"/>
    <col min="14081" max="14081" width="4.85546875" style="2662" customWidth="1"/>
    <col min="14082" max="14082" width="10.42578125" style="2662" customWidth="1"/>
    <col min="14083" max="14083" width="11.5703125" style="2662" customWidth="1"/>
    <col min="14084" max="14084" width="92.28515625" style="2662" customWidth="1"/>
    <col min="14085" max="14085" width="13" style="2662" customWidth="1"/>
    <col min="14086" max="14087" width="0" style="2662" hidden="1" customWidth="1"/>
    <col min="14088" max="14088" width="9.7109375" style="2662" bestFit="1" customWidth="1"/>
    <col min="14089" max="14336" width="9.140625" style="2662"/>
    <col min="14337" max="14337" width="4.85546875" style="2662" customWidth="1"/>
    <col min="14338" max="14338" width="10.42578125" style="2662" customWidth="1"/>
    <col min="14339" max="14339" width="11.5703125" style="2662" customWidth="1"/>
    <col min="14340" max="14340" width="92.28515625" style="2662" customWidth="1"/>
    <col min="14341" max="14341" width="13" style="2662" customWidth="1"/>
    <col min="14342" max="14343" width="0" style="2662" hidden="1" customWidth="1"/>
    <col min="14344" max="14344" width="9.7109375" style="2662" bestFit="1" customWidth="1"/>
    <col min="14345" max="14592" width="9.140625" style="2662"/>
    <col min="14593" max="14593" width="4.85546875" style="2662" customWidth="1"/>
    <col min="14594" max="14594" width="10.42578125" style="2662" customWidth="1"/>
    <col min="14595" max="14595" width="11.5703125" style="2662" customWidth="1"/>
    <col min="14596" max="14596" width="92.28515625" style="2662" customWidth="1"/>
    <col min="14597" max="14597" width="13" style="2662" customWidth="1"/>
    <col min="14598" max="14599" width="0" style="2662" hidden="1" customWidth="1"/>
    <col min="14600" max="14600" width="9.7109375" style="2662" bestFit="1" customWidth="1"/>
    <col min="14601" max="14848" width="9.140625" style="2662"/>
    <col min="14849" max="14849" width="4.85546875" style="2662" customWidth="1"/>
    <col min="14850" max="14850" width="10.42578125" style="2662" customWidth="1"/>
    <col min="14851" max="14851" width="11.5703125" style="2662" customWidth="1"/>
    <col min="14852" max="14852" width="92.28515625" style="2662" customWidth="1"/>
    <col min="14853" max="14853" width="13" style="2662" customWidth="1"/>
    <col min="14854" max="14855" width="0" style="2662" hidden="1" customWidth="1"/>
    <col min="14856" max="14856" width="9.7109375" style="2662" bestFit="1" customWidth="1"/>
    <col min="14857" max="15104" width="9.140625" style="2662"/>
    <col min="15105" max="15105" width="4.85546875" style="2662" customWidth="1"/>
    <col min="15106" max="15106" width="10.42578125" style="2662" customWidth="1"/>
    <col min="15107" max="15107" width="11.5703125" style="2662" customWidth="1"/>
    <col min="15108" max="15108" width="92.28515625" style="2662" customWidth="1"/>
    <col min="15109" max="15109" width="13" style="2662" customWidth="1"/>
    <col min="15110" max="15111" width="0" style="2662" hidden="1" customWidth="1"/>
    <col min="15112" max="15112" width="9.7109375" style="2662" bestFit="1" customWidth="1"/>
    <col min="15113" max="15360" width="9.140625" style="2662"/>
    <col min="15361" max="15361" width="4.85546875" style="2662" customWidth="1"/>
    <col min="15362" max="15362" width="10.42578125" style="2662" customWidth="1"/>
    <col min="15363" max="15363" width="11.5703125" style="2662" customWidth="1"/>
    <col min="15364" max="15364" width="92.28515625" style="2662" customWidth="1"/>
    <col min="15365" max="15365" width="13" style="2662" customWidth="1"/>
    <col min="15366" max="15367" width="0" style="2662" hidden="1" customWidth="1"/>
    <col min="15368" max="15368" width="9.7109375" style="2662" bestFit="1" customWidth="1"/>
    <col min="15369" max="15616" width="9.140625" style="2662"/>
    <col min="15617" max="15617" width="4.85546875" style="2662" customWidth="1"/>
    <col min="15618" max="15618" width="10.42578125" style="2662" customWidth="1"/>
    <col min="15619" max="15619" width="11.5703125" style="2662" customWidth="1"/>
    <col min="15620" max="15620" width="92.28515625" style="2662" customWidth="1"/>
    <col min="15621" max="15621" width="13" style="2662" customWidth="1"/>
    <col min="15622" max="15623" width="0" style="2662" hidden="1" customWidth="1"/>
    <col min="15624" max="15624" width="9.7109375" style="2662" bestFit="1" customWidth="1"/>
    <col min="15625" max="15872" width="9.140625" style="2662"/>
    <col min="15873" max="15873" width="4.85546875" style="2662" customWidth="1"/>
    <col min="15874" max="15874" width="10.42578125" style="2662" customWidth="1"/>
    <col min="15875" max="15875" width="11.5703125" style="2662" customWidth="1"/>
    <col min="15876" max="15876" width="92.28515625" style="2662" customWidth="1"/>
    <col min="15877" max="15877" width="13" style="2662" customWidth="1"/>
    <col min="15878" max="15879" width="0" style="2662" hidden="1" customWidth="1"/>
    <col min="15880" max="15880" width="9.7109375" style="2662" bestFit="1" customWidth="1"/>
    <col min="15881" max="16128" width="9.140625" style="2662"/>
    <col min="16129" max="16129" width="4.85546875" style="2662" customWidth="1"/>
    <col min="16130" max="16130" width="10.42578125" style="2662" customWidth="1"/>
    <col min="16131" max="16131" width="11.5703125" style="2662" customWidth="1"/>
    <col min="16132" max="16132" width="92.28515625" style="2662" customWidth="1"/>
    <col min="16133" max="16133" width="13" style="2662" customWidth="1"/>
    <col min="16134" max="16135" width="0" style="2662" hidden="1" customWidth="1"/>
    <col min="16136" max="16136" width="9.7109375" style="2662" bestFit="1" customWidth="1"/>
    <col min="16137" max="16384" width="9.140625" style="2662"/>
  </cols>
  <sheetData>
    <row r="2" spans="1:7">
      <c r="A2" s="2661" t="s">
        <v>705</v>
      </c>
      <c r="B2" s="2661"/>
      <c r="C2" s="2661"/>
      <c r="D2" s="2661"/>
      <c r="E2" s="2661"/>
      <c r="F2" s="2661"/>
      <c r="G2" s="2661"/>
    </row>
    <row r="3" spans="1:7" ht="12" customHeight="1">
      <c r="A3" s="2663"/>
      <c r="B3" s="2663"/>
      <c r="C3" s="2663"/>
      <c r="D3" s="2663"/>
      <c r="E3" s="2663"/>
      <c r="F3" s="2663"/>
      <c r="G3" s="2663"/>
    </row>
    <row r="4" spans="1:7">
      <c r="C4" s="2664" t="s">
        <v>4</v>
      </c>
      <c r="D4" s="2664"/>
      <c r="E4" s="2664"/>
      <c r="F4" s="2664"/>
      <c r="G4" s="2664"/>
    </row>
    <row r="5" spans="1:7" ht="23.25" customHeight="1">
      <c r="A5" s="2665" t="s">
        <v>706</v>
      </c>
      <c r="B5" s="2665" t="s">
        <v>707</v>
      </c>
      <c r="C5" s="2665" t="s">
        <v>4</v>
      </c>
      <c r="D5" s="2665" t="s">
        <v>708</v>
      </c>
      <c r="E5" s="2665" t="s">
        <v>27</v>
      </c>
      <c r="F5" s="2666" t="s">
        <v>709</v>
      </c>
      <c r="G5" s="2666" t="s">
        <v>710</v>
      </c>
    </row>
    <row r="6" spans="1:7" ht="17.25" customHeight="1">
      <c r="A6" s="2667"/>
      <c r="B6" s="2668"/>
      <c r="C6" s="2669">
        <v>5000</v>
      </c>
      <c r="D6" s="2670" t="s">
        <v>711</v>
      </c>
      <c r="E6" s="2671" t="s">
        <v>712</v>
      </c>
      <c r="F6" s="2672"/>
      <c r="G6" s="2672"/>
    </row>
    <row r="7" spans="1:7">
      <c r="A7" s="2667">
        <v>30</v>
      </c>
      <c r="B7" s="2673">
        <v>42410</v>
      </c>
      <c r="C7" s="2672">
        <v>680.9</v>
      </c>
      <c r="D7" s="2668" t="s">
        <v>713</v>
      </c>
      <c r="E7" s="2674" t="s">
        <v>712</v>
      </c>
      <c r="F7" s="2672"/>
      <c r="G7" s="2672"/>
    </row>
    <row r="8" spans="1:7">
      <c r="A8" s="2667"/>
      <c r="B8" s="2673"/>
      <c r="C8" s="2672"/>
      <c r="D8" s="2668" t="s">
        <v>714</v>
      </c>
      <c r="E8" s="2674"/>
      <c r="F8" s="2672"/>
      <c r="G8" s="2672"/>
    </row>
    <row r="9" spans="1:7">
      <c r="A9" s="2667">
        <v>31</v>
      </c>
      <c r="B9" s="2673">
        <v>42424</v>
      </c>
      <c r="C9" s="2672">
        <v>-86</v>
      </c>
      <c r="D9" s="2668" t="s">
        <v>715</v>
      </c>
      <c r="E9" s="2674" t="s">
        <v>716</v>
      </c>
      <c r="F9" s="2672"/>
      <c r="G9" s="2672"/>
    </row>
    <row r="10" spans="1:7">
      <c r="A10" s="2667"/>
      <c r="B10" s="2668"/>
      <c r="C10" s="2669">
        <f>SUM(C6:C9)</f>
        <v>5594.9</v>
      </c>
      <c r="D10" s="2670" t="s">
        <v>717</v>
      </c>
      <c r="E10" s="2674"/>
      <c r="F10" s="2672"/>
      <c r="G10" s="2672"/>
    </row>
    <row r="11" spans="1:7" s="2676" customFormat="1">
      <c r="A11" s="2667">
        <v>32</v>
      </c>
      <c r="B11" s="2675">
        <v>42438</v>
      </c>
      <c r="C11" s="2672">
        <v>-82</v>
      </c>
      <c r="D11" s="2668" t="s">
        <v>718</v>
      </c>
      <c r="E11" s="2674" t="s">
        <v>719</v>
      </c>
      <c r="F11" s="2669"/>
      <c r="G11" s="2669"/>
    </row>
    <row r="12" spans="1:7">
      <c r="A12" s="2667"/>
      <c r="B12" s="2668"/>
      <c r="C12" s="2672">
        <v>-10</v>
      </c>
      <c r="D12" s="2668" t="s">
        <v>720</v>
      </c>
      <c r="E12" s="2674" t="s">
        <v>721</v>
      </c>
      <c r="F12" s="2672"/>
      <c r="G12" s="2672"/>
    </row>
    <row r="13" spans="1:7">
      <c r="A13" s="2667">
        <v>33</v>
      </c>
      <c r="B13" s="2673">
        <v>42452</v>
      </c>
      <c r="C13" s="2672">
        <v>-20</v>
      </c>
      <c r="D13" s="2668" t="s">
        <v>722</v>
      </c>
      <c r="E13" s="2674" t="s">
        <v>721</v>
      </c>
      <c r="F13" s="2672"/>
      <c r="G13" s="2672"/>
    </row>
    <row r="14" spans="1:7">
      <c r="A14" s="2667"/>
      <c r="B14" s="2673"/>
      <c r="C14" s="2672">
        <v>-250</v>
      </c>
      <c r="D14" s="2668" t="s">
        <v>723</v>
      </c>
      <c r="E14" s="2674" t="s">
        <v>721</v>
      </c>
      <c r="F14" s="2672"/>
      <c r="G14" s="2672"/>
    </row>
    <row r="15" spans="1:7">
      <c r="A15" s="2667"/>
      <c r="B15" s="2673"/>
      <c r="C15" s="2672">
        <v>-250</v>
      </c>
      <c r="D15" s="2668" t="s">
        <v>724</v>
      </c>
      <c r="E15" s="2674" t="s">
        <v>721</v>
      </c>
      <c r="F15" s="2672"/>
      <c r="G15" s="2672"/>
    </row>
    <row r="16" spans="1:7">
      <c r="A16" s="2667"/>
      <c r="B16" s="2673"/>
      <c r="C16" s="2672">
        <v>-512</v>
      </c>
      <c r="D16" s="2668" t="s">
        <v>725</v>
      </c>
      <c r="E16" s="2674" t="s">
        <v>716</v>
      </c>
      <c r="F16" s="2672"/>
      <c r="G16" s="2672"/>
    </row>
    <row r="17" spans="1:7">
      <c r="A17" s="2667"/>
      <c r="B17" s="2668"/>
      <c r="C17" s="2669">
        <f>SUM(C10:C16)</f>
        <v>4470.8999999999996</v>
      </c>
      <c r="D17" s="2670" t="s">
        <v>726</v>
      </c>
      <c r="E17" s="2674"/>
      <c r="F17" s="2672"/>
      <c r="G17" s="2672"/>
    </row>
    <row r="18" spans="1:7">
      <c r="A18" s="2667">
        <v>34</v>
      </c>
      <c r="B18" s="2673">
        <v>42466</v>
      </c>
      <c r="C18" s="2669"/>
      <c r="D18" s="2670" t="s">
        <v>727</v>
      </c>
      <c r="E18" s="2674"/>
      <c r="F18" s="2672"/>
      <c r="G18" s="2672"/>
    </row>
    <row r="19" spans="1:7">
      <c r="A19" s="2667">
        <v>35</v>
      </c>
      <c r="B19" s="2673">
        <v>42480</v>
      </c>
      <c r="C19" s="2672">
        <v>-12.1</v>
      </c>
      <c r="D19" s="2668" t="s">
        <v>728</v>
      </c>
      <c r="E19" s="2674"/>
      <c r="F19" s="2672"/>
      <c r="G19" s="2672"/>
    </row>
    <row r="20" spans="1:7">
      <c r="A20" s="2667"/>
      <c r="B20" s="2673"/>
      <c r="C20" s="2677">
        <v>-50</v>
      </c>
      <c r="D20" s="2668" t="s">
        <v>729</v>
      </c>
      <c r="E20" s="2674"/>
      <c r="F20" s="2672"/>
      <c r="G20" s="2672"/>
    </row>
    <row r="21" spans="1:7">
      <c r="A21" s="2667"/>
      <c r="B21" s="2668"/>
      <c r="C21" s="2672">
        <v>1036</v>
      </c>
      <c r="D21" s="2668" t="s">
        <v>730</v>
      </c>
      <c r="E21" s="2674" t="s">
        <v>731</v>
      </c>
      <c r="F21" s="2672"/>
      <c r="G21" s="2672"/>
    </row>
    <row r="22" spans="1:7" hidden="1">
      <c r="A22" s="2667"/>
      <c r="B22" s="2668"/>
      <c r="C22" s="2672"/>
      <c r="D22" s="2668"/>
      <c r="E22" s="2674"/>
      <c r="F22" s="2672"/>
      <c r="G22" s="2672"/>
    </row>
    <row r="23" spans="1:7" hidden="1">
      <c r="A23" s="2667"/>
      <c r="B23" s="2668"/>
      <c r="C23" s="2672"/>
      <c r="D23" s="2668"/>
      <c r="E23" s="2674"/>
      <c r="F23" s="2672"/>
      <c r="G23" s="2672"/>
    </row>
    <row r="24" spans="1:7" hidden="1">
      <c r="A24" s="2667"/>
      <c r="B24" s="2668"/>
      <c r="C24" s="2677"/>
      <c r="D24" s="2668"/>
      <c r="E24" s="2674"/>
      <c r="F24" s="2672"/>
      <c r="G24" s="2672"/>
    </row>
    <row r="25" spans="1:7" hidden="1">
      <c r="A25" s="2667"/>
      <c r="B25" s="2668"/>
      <c r="C25" s="2677"/>
      <c r="D25" s="2668"/>
      <c r="E25" s="2674"/>
      <c r="F25" s="2672"/>
      <c r="G25" s="2672"/>
    </row>
    <row r="26" spans="1:7" hidden="1">
      <c r="A26" s="2667"/>
      <c r="B26" s="2673"/>
      <c r="C26" s="2677"/>
      <c r="D26" s="2668"/>
      <c r="E26" s="2674"/>
      <c r="F26" s="2672"/>
      <c r="G26" s="2672"/>
    </row>
    <row r="27" spans="1:7" hidden="1">
      <c r="A27" s="2673"/>
      <c r="B27" s="2668"/>
      <c r="C27" s="2672"/>
      <c r="D27" s="2668"/>
      <c r="E27" s="2674"/>
      <c r="F27" s="2672"/>
      <c r="G27" s="2672"/>
    </row>
    <row r="28" spans="1:7" s="2676" customFormat="1" hidden="1">
      <c r="A28" s="2678"/>
      <c r="B28" s="2670"/>
      <c r="C28" s="2669"/>
      <c r="D28" s="2670"/>
      <c r="E28" s="2671"/>
      <c r="F28" s="2669"/>
      <c r="G28" s="2669"/>
    </row>
    <row r="29" spans="1:7" hidden="1">
      <c r="A29" s="2667"/>
      <c r="B29" s="2673"/>
      <c r="C29" s="2672"/>
      <c r="D29" s="2668"/>
      <c r="E29" s="2674"/>
      <c r="F29" s="2672"/>
      <c r="G29" s="2672"/>
    </row>
    <row r="30" spans="1:7" hidden="1">
      <c r="A30" s="2667"/>
      <c r="B30" s="2668"/>
      <c r="C30" s="2672"/>
      <c r="D30" s="2668"/>
      <c r="E30" s="2674"/>
      <c r="F30" s="2672"/>
      <c r="G30" s="2672"/>
    </row>
    <row r="31" spans="1:7" hidden="1">
      <c r="A31" s="2673"/>
      <c r="B31" s="2668"/>
      <c r="C31" s="2669"/>
      <c r="D31" s="2670"/>
      <c r="E31" s="2679"/>
      <c r="F31" s="2672"/>
      <c r="G31" s="2672"/>
    </row>
    <row r="32" spans="1:7" hidden="1">
      <c r="A32" s="2680"/>
      <c r="B32" s="2673"/>
      <c r="C32" s="2672"/>
      <c r="D32" s="2668"/>
      <c r="E32" s="2674"/>
      <c r="F32" s="2672"/>
      <c r="G32" s="2672"/>
    </row>
    <row r="33" spans="1:7" s="2676" customFormat="1" hidden="1">
      <c r="A33" s="2678"/>
      <c r="B33" s="2670"/>
      <c r="C33" s="2672"/>
      <c r="D33" s="2668"/>
      <c r="E33" s="2674"/>
      <c r="F33" s="2669"/>
      <c r="G33" s="2669"/>
    </row>
    <row r="34" spans="1:7" s="2676" customFormat="1" hidden="1">
      <c r="A34" s="2678"/>
      <c r="B34" s="2670"/>
      <c r="C34" s="2672"/>
      <c r="D34" s="2668"/>
      <c r="E34" s="2674"/>
      <c r="F34" s="2669"/>
      <c r="G34" s="2669"/>
    </row>
    <row r="35" spans="1:7" hidden="1">
      <c r="A35" s="2680"/>
      <c r="B35" s="2673"/>
      <c r="C35" s="2672"/>
      <c r="D35" s="2668"/>
      <c r="E35" s="2674"/>
      <c r="F35" s="2672"/>
      <c r="G35" s="2672"/>
    </row>
    <row r="36" spans="1:7" hidden="1">
      <c r="A36" s="2673"/>
      <c r="B36" s="2668"/>
      <c r="C36" s="2672"/>
      <c r="D36" s="2668"/>
      <c r="E36" s="2674"/>
      <c r="F36" s="2672"/>
      <c r="G36" s="2672"/>
    </row>
    <row r="37" spans="1:7" hidden="1">
      <c r="A37" s="2673"/>
      <c r="B37" s="2668"/>
      <c r="C37" s="2672"/>
      <c r="D37" s="2668"/>
      <c r="E37" s="2679"/>
      <c r="F37" s="2672"/>
      <c r="G37" s="2672"/>
    </row>
    <row r="38" spans="1:7" hidden="1">
      <c r="A38" s="2673"/>
      <c r="B38" s="2668"/>
      <c r="C38" s="2672"/>
      <c r="D38" s="2668"/>
      <c r="E38" s="2679"/>
      <c r="F38" s="2672"/>
      <c r="G38" s="2672"/>
    </row>
    <row r="39" spans="1:7" hidden="1">
      <c r="A39" s="2673"/>
      <c r="B39" s="2668"/>
      <c r="C39" s="2669"/>
      <c r="D39" s="2670"/>
      <c r="E39" s="2679"/>
      <c r="F39" s="2672"/>
      <c r="G39" s="2672"/>
    </row>
    <row r="40" spans="1:7" hidden="1">
      <c r="A40" s="2673"/>
      <c r="B40" s="2668"/>
      <c r="C40" s="2672"/>
      <c r="D40" s="2668"/>
      <c r="E40" s="2679"/>
      <c r="F40" s="2672"/>
      <c r="G40" s="2672"/>
    </row>
    <row r="41" spans="1:7" hidden="1">
      <c r="A41" s="2673"/>
      <c r="B41" s="2668"/>
      <c r="C41" s="2672"/>
      <c r="D41" s="2668"/>
      <c r="E41" s="2679"/>
      <c r="F41" s="2672"/>
      <c r="G41" s="2672"/>
    </row>
    <row r="42" spans="1:7" hidden="1">
      <c r="A42" s="2673"/>
      <c r="B42" s="2668"/>
      <c r="C42" s="2672"/>
      <c r="D42" s="2668"/>
      <c r="E42" s="2679"/>
      <c r="F42" s="2672"/>
      <c r="G42" s="2672"/>
    </row>
    <row r="43" spans="1:7" hidden="1">
      <c r="A43" s="2673"/>
      <c r="B43" s="2668"/>
      <c r="C43" s="2669"/>
      <c r="D43" s="2670"/>
      <c r="E43" s="2679"/>
      <c r="F43" s="2672"/>
      <c r="G43" s="2672"/>
    </row>
    <row r="44" spans="1:7" hidden="1">
      <c r="A44" s="2673"/>
      <c r="B44" s="2668"/>
      <c r="C44" s="2672"/>
      <c r="D44" s="2668"/>
      <c r="E44" s="2679"/>
      <c r="F44" s="2672"/>
      <c r="G44" s="2672"/>
    </row>
    <row r="45" spans="1:7" hidden="1">
      <c r="A45" s="2673"/>
      <c r="B45" s="2668"/>
      <c r="C45" s="2672"/>
      <c r="D45" s="2668"/>
      <c r="E45" s="2679"/>
      <c r="F45" s="2672"/>
      <c r="G45" s="2672"/>
    </row>
    <row r="46" spans="1:7" hidden="1">
      <c r="A46" s="2673"/>
      <c r="B46" s="2668"/>
      <c r="C46" s="2672"/>
      <c r="D46" s="2668"/>
      <c r="E46" s="2679"/>
      <c r="F46" s="2672"/>
      <c r="G46" s="2672"/>
    </row>
    <row r="47" spans="1:7" hidden="1">
      <c r="A47" s="2673"/>
      <c r="B47" s="2668"/>
      <c r="C47" s="2672"/>
      <c r="D47" s="2668"/>
      <c r="E47" s="2679"/>
      <c r="F47" s="2672"/>
      <c r="G47" s="2672"/>
    </row>
    <row r="48" spans="1:7" s="2676" customFormat="1" hidden="1">
      <c r="A48" s="2678"/>
      <c r="B48" s="2670"/>
      <c r="C48" s="2672"/>
      <c r="D48" s="2668"/>
      <c r="E48" s="2681"/>
      <c r="F48" s="2669"/>
      <c r="G48" s="2669"/>
    </row>
    <row r="49" spans="1:7" s="2676" customFormat="1" hidden="1">
      <c r="A49" s="2678"/>
      <c r="B49" s="2670"/>
      <c r="C49" s="2669"/>
      <c r="D49" s="2670"/>
      <c r="E49" s="2671"/>
      <c r="F49" s="2669"/>
      <c r="G49" s="2669"/>
    </row>
    <row r="50" spans="1:7" hidden="1">
      <c r="A50" s="2680"/>
      <c r="B50" s="2673"/>
      <c r="C50" s="2672"/>
      <c r="D50" s="2668"/>
      <c r="E50" s="2674"/>
      <c r="F50" s="2672"/>
      <c r="G50" s="2672"/>
    </row>
    <row r="51" spans="1:7" hidden="1">
      <c r="A51" s="2673"/>
      <c r="B51" s="2668"/>
      <c r="C51" s="2672"/>
      <c r="D51" s="2668"/>
      <c r="E51" s="2674"/>
      <c r="F51" s="2672"/>
      <c r="G51" s="2672"/>
    </row>
    <row r="52" spans="1:7" hidden="1">
      <c r="A52" s="2673"/>
      <c r="B52" s="2668"/>
      <c r="C52" s="2672"/>
      <c r="D52" s="2668"/>
      <c r="E52" s="2674"/>
      <c r="F52" s="2672"/>
      <c r="G52" s="2672"/>
    </row>
    <row r="53" spans="1:7" hidden="1">
      <c r="A53" s="2673"/>
      <c r="B53" s="2668"/>
      <c r="C53" s="2672"/>
      <c r="D53" s="2668"/>
      <c r="E53" s="2674"/>
      <c r="F53" s="2672"/>
      <c r="G53" s="2672"/>
    </row>
    <row r="54" spans="1:7" hidden="1">
      <c r="A54" s="2673"/>
      <c r="B54" s="2668"/>
      <c r="C54" s="2672"/>
      <c r="D54" s="2668"/>
      <c r="E54" s="2674"/>
      <c r="F54" s="2672"/>
      <c r="G54" s="2672"/>
    </row>
    <row r="55" spans="1:7" hidden="1">
      <c r="A55" s="2673"/>
      <c r="B55" s="2668"/>
      <c r="C55" s="2672"/>
      <c r="D55" s="2668"/>
      <c r="E55" s="2674"/>
      <c r="F55" s="2672"/>
      <c r="G55" s="2672"/>
    </row>
    <row r="56" spans="1:7" hidden="1">
      <c r="A56" s="2673"/>
      <c r="B56" s="2668"/>
      <c r="C56" s="2672"/>
      <c r="D56" s="2668"/>
      <c r="E56" s="2674"/>
      <c r="F56" s="2672"/>
      <c r="G56" s="2672"/>
    </row>
    <row r="57" spans="1:7" hidden="1">
      <c r="A57" s="2680"/>
      <c r="B57" s="2673"/>
      <c r="C57" s="2672"/>
      <c r="D57" s="2668"/>
      <c r="E57" s="2674"/>
      <c r="F57" s="2672"/>
      <c r="G57" s="2672"/>
    </row>
    <row r="58" spans="1:7" s="2676" customFormat="1" hidden="1">
      <c r="A58" s="2678"/>
      <c r="B58" s="2670"/>
      <c r="C58" s="2669"/>
      <c r="D58" s="2670"/>
      <c r="E58" s="2681"/>
      <c r="F58" s="2669"/>
      <c r="G58" s="2669"/>
    </row>
    <row r="59" spans="1:7" hidden="1">
      <c r="A59" s="2680"/>
      <c r="B59" s="2673"/>
      <c r="C59" s="2672"/>
      <c r="D59" s="2668"/>
      <c r="E59" s="2674"/>
      <c r="F59" s="2672"/>
      <c r="G59" s="2672"/>
    </row>
    <row r="60" spans="1:7" hidden="1">
      <c r="A60" s="2680"/>
      <c r="B60" s="2673"/>
      <c r="C60" s="2672"/>
      <c r="D60" s="2682"/>
      <c r="E60" s="2674"/>
      <c r="F60" s="2683"/>
      <c r="G60" s="2683"/>
    </row>
    <row r="61" spans="1:7" hidden="1">
      <c r="A61" s="2680"/>
      <c r="B61" s="2673"/>
      <c r="C61" s="2672"/>
      <c r="D61" s="2668"/>
      <c r="E61" s="2674"/>
      <c r="F61" s="2672"/>
      <c r="G61" s="2672"/>
    </row>
    <row r="62" spans="1:7" hidden="1">
      <c r="A62" s="2680"/>
      <c r="B62" s="2673"/>
      <c r="C62" s="2672"/>
      <c r="D62" s="2668"/>
      <c r="E62" s="2674"/>
      <c r="F62" s="2672"/>
      <c r="G62" s="2672"/>
    </row>
    <row r="63" spans="1:7" hidden="1">
      <c r="A63" s="2680"/>
      <c r="B63" s="2673"/>
      <c r="C63" s="2672"/>
      <c r="D63" s="2668"/>
      <c r="E63" s="2674"/>
      <c r="F63" s="2672"/>
      <c r="G63" s="2672"/>
    </row>
    <row r="64" spans="1:7" hidden="1">
      <c r="A64" s="2680"/>
      <c r="B64" s="2673"/>
      <c r="C64" s="2672"/>
      <c r="D64" s="2668"/>
      <c r="E64" s="2674"/>
      <c r="F64" s="2672"/>
      <c r="G64" s="2672"/>
    </row>
    <row r="65" spans="1:7" hidden="1">
      <c r="A65" s="2680"/>
      <c r="B65" s="2673"/>
      <c r="C65" s="2672"/>
      <c r="D65" s="2668"/>
      <c r="E65" s="2674"/>
      <c r="F65" s="2672"/>
      <c r="G65" s="2672"/>
    </row>
    <row r="66" spans="1:7" hidden="1">
      <c r="A66" s="2680"/>
      <c r="B66" s="2673"/>
      <c r="C66" s="2672"/>
      <c r="D66" s="2668"/>
      <c r="E66" s="2674"/>
      <c r="F66" s="2672"/>
      <c r="G66" s="2672"/>
    </row>
    <row r="67" spans="1:7" s="2676" customFormat="1" hidden="1">
      <c r="A67" s="2684"/>
      <c r="B67" s="2678"/>
      <c r="C67" s="2669"/>
      <c r="D67" s="2670"/>
      <c r="E67" s="2671"/>
      <c r="F67" s="2669"/>
      <c r="G67" s="2669"/>
    </row>
    <row r="68" spans="1:7" hidden="1">
      <c r="A68" s="2680"/>
      <c r="B68" s="2673"/>
      <c r="C68" s="2672"/>
      <c r="D68" s="2668"/>
      <c r="E68" s="2674"/>
      <c r="F68" s="2672"/>
      <c r="G68" s="2672"/>
    </row>
    <row r="69" spans="1:7" hidden="1">
      <c r="A69" s="2680"/>
      <c r="B69" s="2673"/>
      <c r="C69" s="2672"/>
      <c r="D69" s="2668"/>
      <c r="E69" s="2674"/>
      <c r="F69" s="2672"/>
      <c r="G69" s="2672"/>
    </row>
    <row r="70" spans="1:7" hidden="1">
      <c r="A70" s="2680"/>
      <c r="B70" s="2668"/>
      <c r="C70" s="2672"/>
      <c r="D70" s="2668"/>
      <c r="E70" s="2674"/>
      <c r="F70" s="2672"/>
      <c r="G70" s="2672"/>
    </row>
    <row r="71" spans="1:7" hidden="1">
      <c r="A71" s="2680"/>
      <c r="B71" s="2668"/>
      <c r="C71" s="2672"/>
      <c r="D71" s="2668"/>
      <c r="E71" s="2674"/>
      <c r="F71" s="2672"/>
      <c r="G71" s="2672"/>
    </row>
    <row r="72" spans="1:7" hidden="1">
      <c r="A72" s="2680"/>
      <c r="B72" s="2673"/>
      <c r="C72" s="2672"/>
      <c r="D72" s="2668"/>
      <c r="E72" s="2674"/>
      <c r="F72" s="2672"/>
      <c r="G72" s="2672"/>
    </row>
    <row r="73" spans="1:7" s="2676" customFormat="1" hidden="1">
      <c r="A73" s="2684"/>
      <c r="B73" s="2678"/>
      <c r="C73" s="2669"/>
      <c r="D73" s="2670"/>
      <c r="E73" s="2671"/>
      <c r="F73" s="2669"/>
      <c r="G73" s="2669"/>
    </row>
    <row r="74" spans="1:7" hidden="1">
      <c r="A74" s="2680"/>
      <c r="B74" s="2673"/>
      <c r="C74" s="2672"/>
      <c r="D74" s="2668"/>
      <c r="E74" s="2674"/>
      <c r="F74" s="2672"/>
      <c r="G74" s="2672"/>
    </row>
    <row r="75" spans="1:7" hidden="1">
      <c r="A75" s="2680"/>
      <c r="B75" s="2673"/>
      <c r="C75" s="2672"/>
      <c r="D75" s="2668"/>
      <c r="E75" s="2674"/>
      <c r="F75" s="2672"/>
      <c r="G75" s="2672"/>
    </row>
    <row r="76" spans="1:7" hidden="1">
      <c r="A76" s="2680"/>
      <c r="B76" s="2673"/>
      <c r="C76" s="2672"/>
      <c r="D76" s="2668"/>
      <c r="E76" s="2674"/>
      <c r="F76" s="2672"/>
      <c r="G76" s="2672"/>
    </row>
    <row r="77" spans="1:7" hidden="1">
      <c r="A77" s="2680"/>
      <c r="B77" s="2673"/>
      <c r="C77" s="2672"/>
      <c r="D77" s="2668"/>
      <c r="E77" s="2674"/>
      <c r="F77" s="2672"/>
      <c r="G77" s="2672"/>
    </row>
    <row r="78" spans="1:7" s="2676" customFormat="1" hidden="1">
      <c r="A78" s="2684"/>
      <c r="B78" s="2678"/>
      <c r="C78" s="2669"/>
      <c r="D78" s="2670"/>
      <c r="E78" s="2671"/>
      <c r="F78" s="2669"/>
      <c r="G78" s="2669"/>
    </row>
    <row r="79" spans="1:7" hidden="1">
      <c r="A79" s="2680"/>
      <c r="B79" s="2673"/>
      <c r="C79" s="2672"/>
      <c r="D79" s="2668"/>
      <c r="E79" s="2674"/>
      <c r="F79" s="2672"/>
      <c r="G79" s="2672"/>
    </row>
    <row r="80" spans="1:7">
      <c r="A80" s="2680"/>
      <c r="B80" s="2673"/>
      <c r="C80" s="2669">
        <f>SUM(C17:C21)</f>
        <v>5444.7999999999993</v>
      </c>
      <c r="D80" s="2670" t="s">
        <v>732</v>
      </c>
      <c r="E80" s="2674"/>
      <c r="F80" s="2672"/>
      <c r="G80" s="2672"/>
    </row>
    <row r="81" spans="1:7">
      <c r="A81" s="2680">
        <v>36</v>
      </c>
      <c r="B81" s="2673">
        <v>42494</v>
      </c>
      <c r="C81" s="2672">
        <v>-500</v>
      </c>
      <c r="D81" s="2668" t="s">
        <v>733</v>
      </c>
      <c r="E81" s="2674" t="s">
        <v>734</v>
      </c>
      <c r="F81" s="2672"/>
      <c r="G81" s="2672"/>
    </row>
    <row r="82" spans="1:7">
      <c r="A82" s="2680"/>
      <c r="B82" s="2673"/>
      <c r="C82" s="2677">
        <v>-10</v>
      </c>
      <c r="D82" s="2668" t="s">
        <v>735</v>
      </c>
      <c r="E82" s="2674" t="s">
        <v>721</v>
      </c>
      <c r="F82" s="2672"/>
      <c r="G82" s="2672"/>
    </row>
    <row r="83" spans="1:7">
      <c r="A83" s="2680"/>
      <c r="B83" s="2673"/>
      <c r="C83" s="2672">
        <v>-7</v>
      </c>
      <c r="D83" s="2668" t="s">
        <v>736</v>
      </c>
      <c r="E83" s="2674" t="s">
        <v>721</v>
      </c>
      <c r="F83" s="2672"/>
      <c r="G83" s="2672"/>
    </row>
    <row r="84" spans="1:7">
      <c r="A84" s="2680"/>
      <c r="B84" s="2673"/>
      <c r="C84" s="2672">
        <v>-164</v>
      </c>
      <c r="D84" s="2668" t="s">
        <v>737</v>
      </c>
      <c r="E84" s="2674" t="s">
        <v>721</v>
      </c>
      <c r="F84" s="2672"/>
      <c r="G84" s="2672"/>
    </row>
    <row r="85" spans="1:7">
      <c r="A85" s="2680"/>
      <c r="B85" s="2673"/>
      <c r="C85" s="2672">
        <v>-300</v>
      </c>
      <c r="D85" s="2668" t="s">
        <v>738</v>
      </c>
      <c r="E85" s="2674" t="s">
        <v>721</v>
      </c>
      <c r="F85" s="2672"/>
      <c r="G85" s="2672"/>
    </row>
    <row r="86" spans="1:7">
      <c r="A86" s="2680"/>
      <c r="B86" s="2673"/>
      <c r="C86" s="2672">
        <v>-169</v>
      </c>
      <c r="D86" s="2668" t="s">
        <v>739</v>
      </c>
      <c r="E86" s="2674" t="s">
        <v>721</v>
      </c>
      <c r="F86" s="2672"/>
      <c r="G86" s="2672"/>
    </row>
    <row r="87" spans="1:7">
      <c r="A87" s="2680"/>
      <c r="B87" s="2673"/>
      <c r="C87" s="2672">
        <v>-575</v>
      </c>
      <c r="D87" s="2668" t="s">
        <v>740</v>
      </c>
      <c r="E87" s="2674" t="s">
        <v>721</v>
      </c>
      <c r="F87" s="2672"/>
      <c r="G87" s="2672"/>
    </row>
    <row r="88" spans="1:7">
      <c r="A88" s="2680">
        <v>37</v>
      </c>
      <c r="B88" s="2673">
        <v>42508</v>
      </c>
      <c r="C88" s="2672">
        <v>-10</v>
      </c>
      <c r="D88" s="2668" t="s">
        <v>741</v>
      </c>
      <c r="E88" s="2674" t="s">
        <v>721</v>
      </c>
      <c r="F88" s="2672"/>
      <c r="G88" s="2672"/>
    </row>
    <row r="89" spans="1:7">
      <c r="A89" s="2680"/>
      <c r="B89" s="2673"/>
      <c r="C89" s="2672">
        <v>-20</v>
      </c>
      <c r="D89" s="2668" t="s">
        <v>742</v>
      </c>
      <c r="E89" s="2674" t="s">
        <v>721</v>
      </c>
      <c r="F89" s="2672"/>
      <c r="G89" s="2672"/>
    </row>
    <row r="90" spans="1:7">
      <c r="A90" s="2680"/>
      <c r="B90" s="2673"/>
      <c r="C90" s="2672">
        <v>282.39999999999998</v>
      </c>
      <c r="D90" s="2668" t="s">
        <v>743</v>
      </c>
      <c r="E90" s="2674" t="s">
        <v>721</v>
      </c>
      <c r="F90" s="2672"/>
      <c r="G90" s="2672"/>
    </row>
    <row r="91" spans="1:7">
      <c r="A91" s="2680"/>
      <c r="B91" s="2673"/>
      <c r="C91" s="2669">
        <f>SUM(C80:C90)</f>
        <v>3972.1999999999994</v>
      </c>
      <c r="D91" s="2670" t="s">
        <v>744</v>
      </c>
      <c r="E91" s="2674"/>
      <c r="F91" s="2672"/>
      <c r="G91" s="2672"/>
    </row>
    <row r="92" spans="1:7">
      <c r="A92" s="2680">
        <v>38</v>
      </c>
      <c r="B92" s="2673">
        <v>42522</v>
      </c>
      <c r="C92" s="2672">
        <v>-96</v>
      </c>
      <c r="D92" s="2668" t="s">
        <v>745</v>
      </c>
      <c r="E92" s="2674" t="s">
        <v>719</v>
      </c>
      <c r="F92" s="2672"/>
      <c r="G92" s="2672"/>
    </row>
    <row r="93" spans="1:7">
      <c r="A93" s="2680"/>
      <c r="B93" s="2673"/>
      <c r="C93" s="2672">
        <v>-100</v>
      </c>
      <c r="D93" s="2668" t="s">
        <v>746</v>
      </c>
      <c r="E93" s="2674" t="s">
        <v>719</v>
      </c>
      <c r="F93" s="2672"/>
      <c r="G93" s="2672"/>
    </row>
    <row r="94" spans="1:7">
      <c r="A94" s="2680"/>
      <c r="B94" s="2673"/>
      <c r="C94" s="2672">
        <v>-700</v>
      </c>
      <c r="D94" s="2668" t="s">
        <v>747</v>
      </c>
      <c r="E94" s="2674" t="s">
        <v>721</v>
      </c>
      <c r="F94" s="2672"/>
      <c r="G94" s="2672"/>
    </row>
    <row r="95" spans="1:7">
      <c r="A95" s="2680"/>
      <c r="B95" s="2673"/>
      <c r="C95" s="2672">
        <v>-135</v>
      </c>
      <c r="D95" s="2668" t="s">
        <v>748</v>
      </c>
      <c r="E95" s="2674" t="s">
        <v>716</v>
      </c>
      <c r="F95" s="2672"/>
      <c r="G95" s="2672"/>
    </row>
    <row r="96" spans="1:7">
      <c r="A96" s="2680">
        <v>39</v>
      </c>
      <c r="B96" s="2673">
        <v>42543</v>
      </c>
      <c r="C96" s="2672">
        <v>100</v>
      </c>
      <c r="D96" s="2668" t="s">
        <v>749</v>
      </c>
      <c r="E96" s="2674" t="s">
        <v>734</v>
      </c>
      <c r="F96" s="2672"/>
      <c r="G96" s="2672"/>
    </row>
    <row r="97" spans="1:7">
      <c r="A97" s="2680"/>
      <c r="B97" s="2673"/>
      <c r="C97" s="2672">
        <v>-200</v>
      </c>
      <c r="D97" s="2668" t="s">
        <v>750</v>
      </c>
      <c r="E97" s="2674" t="s">
        <v>734</v>
      </c>
      <c r="F97" s="2672"/>
      <c r="G97" s="2672"/>
    </row>
    <row r="98" spans="1:7">
      <c r="A98" s="2680"/>
      <c r="B98" s="2673"/>
      <c r="C98" s="2672">
        <v>-200</v>
      </c>
      <c r="D98" s="2668" t="s">
        <v>751</v>
      </c>
      <c r="E98" s="2674" t="s">
        <v>734</v>
      </c>
      <c r="F98" s="2672"/>
      <c r="G98" s="2672"/>
    </row>
    <row r="99" spans="1:7">
      <c r="A99" s="2680"/>
      <c r="B99" s="2673"/>
      <c r="C99" s="2672">
        <v>-200</v>
      </c>
      <c r="D99" s="2668" t="s">
        <v>752</v>
      </c>
      <c r="E99" s="2674" t="s">
        <v>734</v>
      </c>
      <c r="F99" s="2672"/>
      <c r="G99" s="2672"/>
    </row>
    <row r="100" spans="1:7">
      <c r="A100" s="2680"/>
      <c r="B100" s="2673"/>
      <c r="C100" s="2672">
        <v>-482.7</v>
      </c>
      <c r="D100" s="2668" t="s">
        <v>753</v>
      </c>
      <c r="E100" s="2674" t="s">
        <v>734</v>
      </c>
      <c r="F100" s="2672"/>
      <c r="G100" s="2672"/>
    </row>
    <row r="101" spans="1:7">
      <c r="A101" s="2680"/>
      <c r="B101" s="2673"/>
      <c r="C101" s="2672">
        <v>-230</v>
      </c>
      <c r="D101" s="2668" t="s">
        <v>754</v>
      </c>
      <c r="E101" s="2674" t="s">
        <v>734</v>
      </c>
      <c r="F101" s="2672"/>
      <c r="G101" s="2672"/>
    </row>
    <row r="102" spans="1:7">
      <c r="A102" s="2680"/>
      <c r="B102" s="2673"/>
      <c r="C102" s="2672">
        <v>-30</v>
      </c>
      <c r="D102" s="2668" t="s">
        <v>755</v>
      </c>
      <c r="E102" s="2674" t="s">
        <v>716</v>
      </c>
      <c r="F102" s="2672"/>
      <c r="G102" s="2672"/>
    </row>
    <row r="103" spans="1:7" s="2676" customFormat="1">
      <c r="A103" s="2684"/>
      <c r="B103" s="2678"/>
      <c r="C103" s="2669">
        <f>SUM(C91:C102)</f>
        <v>1698.4999999999993</v>
      </c>
      <c r="D103" s="2670" t="s">
        <v>756</v>
      </c>
      <c r="E103" s="2671"/>
      <c r="F103" s="2669"/>
      <c r="G103" s="2669"/>
    </row>
    <row r="104" spans="1:7" s="2676" customFormat="1">
      <c r="A104" s="2680">
        <v>42</v>
      </c>
      <c r="B104" s="2673">
        <v>42578</v>
      </c>
      <c r="C104" s="2672">
        <v>-20</v>
      </c>
      <c r="D104" s="2685" t="s">
        <v>757</v>
      </c>
      <c r="E104" s="2674" t="s">
        <v>721</v>
      </c>
      <c r="F104" s="2669"/>
      <c r="G104" s="2669"/>
    </row>
    <row r="105" spans="1:7">
      <c r="A105" s="2680"/>
      <c r="B105" s="2673"/>
      <c r="C105" s="2672">
        <v>-50</v>
      </c>
      <c r="D105" s="2668" t="s">
        <v>758</v>
      </c>
      <c r="E105" s="2674" t="s">
        <v>721</v>
      </c>
      <c r="F105" s="2672"/>
      <c r="G105" s="2672"/>
    </row>
    <row r="106" spans="1:7" s="2676" customFormat="1">
      <c r="A106" s="2684"/>
      <c r="B106" s="2678"/>
      <c r="C106" s="2672">
        <v>-30</v>
      </c>
      <c r="D106" s="2668" t="s">
        <v>759</v>
      </c>
      <c r="E106" s="2674" t="s">
        <v>721</v>
      </c>
      <c r="F106" s="2669"/>
      <c r="G106" s="2669"/>
    </row>
    <row r="107" spans="1:7" s="2676" customFormat="1">
      <c r="A107" s="2684"/>
      <c r="B107" s="2678"/>
      <c r="C107" s="2672">
        <v>512</v>
      </c>
      <c r="D107" s="2668" t="s">
        <v>760</v>
      </c>
      <c r="E107" s="2674" t="s">
        <v>716</v>
      </c>
      <c r="F107" s="2669"/>
      <c r="G107" s="2669"/>
    </row>
    <row r="108" spans="1:7" s="2676" customFormat="1">
      <c r="A108" s="2684"/>
      <c r="B108" s="2678"/>
      <c r="C108" s="2672">
        <v>-121</v>
      </c>
      <c r="D108" s="2668" t="s">
        <v>761</v>
      </c>
      <c r="E108" s="2674"/>
      <c r="F108" s="2669"/>
      <c r="G108" s="2669"/>
    </row>
    <row r="109" spans="1:7" s="2676" customFormat="1">
      <c r="A109" s="2684"/>
      <c r="B109" s="2678"/>
      <c r="C109" s="2669">
        <f>SUM(C103:C108)</f>
        <v>1989.4999999999991</v>
      </c>
      <c r="D109" s="2670" t="s">
        <v>762</v>
      </c>
      <c r="E109" s="2671"/>
      <c r="F109" s="2669"/>
      <c r="G109" s="2669"/>
    </row>
    <row r="110" spans="1:7" s="2676" customFormat="1" hidden="1">
      <c r="A110" s="2684"/>
      <c r="B110" s="2678"/>
      <c r="C110" s="2669"/>
      <c r="D110" s="2670"/>
      <c r="E110" s="2671"/>
      <c r="F110" s="2669"/>
      <c r="G110" s="2669"/>
    </row>
    <row r="111" spans="1:7" s="2676" customFormat="1" hidden="1">
      <c r="A111" s="2684"/>
      <c r="B111" s="2678"/>
      <c r="C111" s="2669"/>
      <c r="D111" s="2670"/>
      <c r="E111" s="2671"/>
      <c r="F111" s="2669"/>
      <c r="G111" s="2669"/>
    </row>
    <row r="112" spans="1:7" s="2676" customFormat="1" hidden="1">
      <c r="A112" s="2684"/>
      <c r="B112" s="2678"/>
      <c r="C112" s="2669"/>
      <c r="D112" s="2670"/>
      <c r="E112" s="2671"/>
      <c r="F112" s="2669"/>
      <c r="G112" s="2669"/>
    </row>
    <row r="113" spans="1:7" hidden="1">
      <c r="A113" s="2680"/>
      <c r="B113" s="2673"/>
      <c r="C113" s="2672"/>
      <c r="D113" s="2668"/>
      <c r="E113" s="2674"/>
      <c r="F113" s="2672"/>
      <c r="G113" s="2672"/>
    </row>
    <row r="114" spans="1:7" hidden="1">
      <c r="A114" s="2680"/>
      <c r="B114" s="2673"/>
      <c r="C114" s="2672"/>
      <c r="D114" s="2676" t="s">
        <v>763</v>
      </c>
      <c r="E114" s="2674"/>
      <c r="F114" s="2672"/>
      <c r="G114" s="2672"/>
    </row>
    <row r="115" spans="1:7" hidden="1">
      <c r="A115" s="2680">
        <v>31</v>
      </c>
      <c r="B115" s="2673">
        <v>42424</v>
      </c>
      <c r="C115" s="2677" t="s">
        <v>764</v>
      </c>
      <c r="D115" s="2668" t="s">
        <v>765</v>
      </c>
      <c r="E115" s="2674" t="s">
        <v>721</v>
      </c>
      <c r="F115" s="2672"/>
      <c r="G115" s="2672"/>
    </row>
    <row r="116" spans="1:7" hidden="1">
      <c r="A116" s="2680">
        <v>32</v>
      </c>
      <c r="B116" s="2673">
        <v>42438</v>
      </c>
      <c r="C116" s="2672">
        <v>70</v>
      </c>
      <c r="D116" s="2668" t="s">
        <v>766</v>
      </c>
      <c r="E116" s="2674" t="s">
        <v>734</v>
      </c>
      <c r="F116" s="2672"/>
      <c r="G116" s="2672"/>
    </row>
    <row r="117" spans="1:7" hidden="1">
      <c r="A117" s="2680"/>
      <c r="B117" s="2673"/>
      <c r="C117" s="2672"/>
      <c r="D117" s="2668"/>
      <c r="E117" s="2674"/>
      <c r="F117" s="2672"/>
      <c r="G117" s="2672"/>
    </row>
    <row r="118" spans="1:7" hidden="1">
      <c r="A118" s="2680"/>
      <c r="B118" s="2673"/>
      <c r="C118" s="2672"/>
      <c r="D118" s="2668"/>
      <c r="E118" s="2674"/>
      <c r="F118" s="2672"/>
      <c r="G118" s="2672"/>
    </row>
    <row r="119" spans="1:7" hidden="1"/>
  </sheetData>
  <mergeCells count="2">
    <mergeCell ref="A2:G2"/>
    <mergeCell ref="C4:G4"/>
  </mergeCells>
  <pageMargins left="1.299212598425197" right="0.70866141732283472" top="0.59055118110236227" bottom="0.3937007874015748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6"/>
  <sheetViews>
    <sheetView workbookViewId="0">
      <selection activeCell="E29" sqref="E29"/>
    </sheetView>
  </sheetViews>
  <sheetFormatPr defaultRowHeight="12.75"/>
  <cols>
    <col min="1" max="1" width="9.140625" style="2687"/>
    <col min="2" max="2" width="10.28515625" style="2687" customWidth="1"/>
    <col min="3" max="3" width="15.7109375" style="2688" customWidth="1"/>
    <col min="4" max="4" width="15.7109375" style="2689" customWidth="1"/>
    <col min="5" max="5" width="90.28515625" style="2685" customWidth="1"/>
    <col min="6" max="6" width="14.42578125" style="2685" customWidth="1"/>
    <col min="7" max="7" width="14.5703125" style="2685" hidden="1" customWidth="1"/>
    <col min="8" max="257" width="9.140625" style="2685"/>
    <col min="258" max="258" width="10.28515625" style="2685" customWidth="1"/>
    <col min="259" max="260" width="15.7109375" style="2685" customWidth="1"/>
    <col min="261" max="261" width="90.28515625" style="2685" customWidth="1"/>
    <col min="262" max="262" width="14.42578125" style="2685" customWidth="1"/>
    <col min="263" max="263" width="0" style="2685" hidden="1" customWidth="1"/>
    <col min="264" max="513" width="9.140625" style="2685"/>
    <col min="514" max="514" width="10.28515625" style="2685" customWidth="1"/>
    <col min="515" max="516" width="15.7109375" style="2685" customWidth="1"/>
    <col min="517" max="517" width="90.28515625" style="2685" customWidth="1"/>
    <col min="518" max="518" width="14.42578125" style="2685" customWidth="1"/>
    <col min="519" max="519" width="0" style="2685" hidden="1" customWidth="1"/>
    <col min="520" max="769" width="9.140625" style="2685"/>
    <col min="770" max="770" width="10.28515625" style="2685" customWidth="1"/>
    <col min="771" max="772" width="15.7109375" style="2685" customWidth="1"/>
    <col min="773" max="773" width="90.28515625" style="2685" customWidth="1"/>
    <col min="774" max="774" width="14.42578125" style="2685" customWidth="1"/>
    <col min="775" max="775" width="0" style="2685" hidden="1" customWidth="1"/>
    <col min="776" max="1025" width="9.140625" style="2685"/>
    <col min="1026" max="1026" width="10.28515625" style="2685" customWidth="1"/>
    <col min="1027" max="1028" width="15.7109375" style="2685" customWidth="1"/>
    <col min="1029" max="1029" width="90.28515625" style="2685" customWidth="1"/>
    <col min="1030" max="1030" width="14.42578125" style="2685" customWidth="1"/>
    <col min="1031" max="1031" width="0" style="2685" hidden="1" customWidth="1"/>
    <col min="1032" max="1281" width="9.140625" style="2685"/>
    <col min="1282" max="1282" width="10.28515625" style="2685" customWidth="1"/>
    <col min="1283" max="1284" width="15.7109375" style="2685" customWidth="1"/>
    <col min="1285" max="1285" width="90.28515625" style="2685" customWidth="1"/>
    <col min="1286" max="1286" width="14.42578125" style="2685" customWidth="1"/>
    <col min="1287" max="1287" width="0" style="2685" hidden="1" customWidth="1"/>
    <col min="1288" max="1537" width="9.140625" style="2685"/>
    <col min="1538" max="1538" width="10.28515625" style="2685" customWidth="1"/>
    <col min="1539" max="1540" width="15.7109375" style="2685" customWidth="1"/>
    <col min="1541" max="1541" width="90.28515625" style="2685" customWidth="1"/>
    <col min="1542" max="1542" width="14.42578125" style="2685" customWidth="1"/>
    <col min="1543" max="1543" width="0" style="2685" hidden="1" customWidth="1"/>
    <col min="1544" max="1793" width="9.140625" style="2685"/>
    <col min="1794" max="1794" width="10.28515625" style="2685" customWidth="1"/>
    <col min="1795" max="1796" width="15.7109375" style="2685" customWidth="1"/>
    <col min="1797" max="1797" width="90.28515625" style="2685" customWidth="1"/>
    <col min="1798" max="1798" width="14.42578125" style="2685" customWidth="1"/>
    <col min="1799" max="1799" width="0" style="2685" hidden="1" customWidth="1"/>
    <col min="1800" max="2049" width="9.140625" style="2685"/>
    <col min="2050" max="2050" width="10.28515625" style="2685" customWidth="1"/>
    <col min="2051" max="2052" width="15.7109375" style="2685" customWidth="1"/>
    <col min="2053" max="2053" width="90.28515625" style="2685" customWidth="1"/>
    <col min="2054" max="2054" width="14.42578125" style="2685" customWidth="1"/>
    <col min="2055" max="2055" width="0" style="2685" hidden="1" customWidth="1"/>
    <col min="2056" max="2305" width="9.140625" style="2685"/>
    <col min="2306" max="2306" width="10.28515625" style="2685" customWidth="1"/>
    <col min="2307" max="2308" width="15.7109375" style="2685" customWidth="1"/>
    <col min="2309" max="2309" width="90.28515625" style="2685" customWidth="1"/>
    <col min="2310" max="2310" width="14.42578125" style="2685" customWidth="1"/>
    <col min="2311" max="2311" width="0" style="2685" hidden="1" customWidth="1"/>
    <col min="2312" max="2561" width="9.140625" style="2685"/>
    <col min="2562" max="2562" width="10.28515625" style="2685" customWidth="1"/>
    <col min="2563" max="2564" width="15.7109375" style="2685" customWidth="1"/>
    <col min="2565" max="2565" width="90.28515625" style="2685" customWidth="1"/>
    <col min="2566" max="2566" width="14.42578125" style="2685" customWidth="1"/>
    <col min="2567" max="2567" width="0" style="2685" hidden="1" customWidth="1"/>
    <col min="2568" max="2817" width="9.140625" style="2685"/>
    <col min="2818" max="2818" width="10.28515625" style="2685" customWidth="1"/>
    <col min="2819" max="2820" width="15.7109375" style="2685" customWidth="1"/>
    <col min="2821" max="2821" width="90.28515625" style="2685" customWidth="1"/>
    <col min="2822" max="2822" width="14.42578125" style="2685" customWidth="1"/>
    <col min="2823" max="2823" width="0" style="2685" hidden="1" customWidth="1"/>
    <col min="2824" max="3073" width="9.140625" style="2685"/>
    <col min="3074" max="3074" width="10.28515625" style="2685" customWidth="1"/>
    <col min="3075" max="3076" width="15.7109375" style="2685" customWidth="1"/>
    <col min="3077" max="3077" width="90.28515625" style="2685" customWidth="1"/>
    <col min="3078" max="3078" width="14.42578125" style="2685" customWidth="1"/>
    <col min="3079" max="3079" width="0" style="2685" hidden="1" customWidth="1"/>
    <col min="3080" max="3329" width="9.140625" style="2685"/>
    <col min="3330" max="3330" width="10.28515625" style="2685" customWidth="1"/>
    <col min="3331" max="3332" width="15.7109375" style="2685" customWidth="1"/>
    <col min="3333" max="3333" width="90.28515625" style="2685" customWidth="1"/>
    <col min="3334" max="3334" width="14.42578125" style="2685" customWidth="1"/>
    <col min="3335" max="3335" width="0" style="2685" hidden="1" customWidth="1"/>
    <col min="3336" max="3585" width="9.140625" style="2685"/>
    <col min="3586" max="3586" width="10.28515625" style="2685" customWidth="1"/>
    <col min="3587" max="3588" width="15.7109375" style="2685" customWidth="1"/>
    <col min="3589" max="3589" width="90.28515625" style="2685" customWidth="1"/>
    <col min="3590" max="3590" width="14.42578125" style="2685" customWidth="1"/>
    <col min="3591" max="3591" width="0" style="2685" hidden="1" customWidth="1"/>
    <col min="3592" max="3841" width="9.140625" style="2685"/>
    <col min="3842" max="3842" width="10.28515625" style="2685" customWidth="1"/>
    <col min="3843" max="3844" width="15.7109375" style="2685" customWidth="1"/>
    <col min="3845" max="3845" width="90.28515625" style="2685" customWidth="1"/>
    <col min="3846" max="3846" width="14.42578125" style="2685" customWidth="1"/>
    <col min="3847" max="3847" width="0" style="2685" hidden="1" customWidth="1"/>
    <col min="3848" max="4097" width="9.140625" style="2685"/>
    <col min="4098" max="4098" width="10.28515625" style="2685" customWidth="1"/>
    <col min="4099" max="4100" width="15.7109375" style="2685" customWidth="1"/>
    <col min="4101" max="4101" width="90.28515625" style="2685" customWidth="1"/>
    <col min="4102" max="4102" width="14.42578125" style="2685" customWidth="1"/>
    <col min="4103" max="4103" width="0" style="2685" hidden="1" customWidth="1"/>
    <col min="4104" max="4353" width="9.140625" style="2685"/>
    <col min="4354" max="4354" width="10.28515625" style="2685" customWidth="1"/>
    <col min="4355" max="4356" width="15.7109375" style="2685" customWidth="1"/>
    <col min="4357" max="4357" width="90.28515625" style="2685" customWidth="1"/>
    <col min="4358" max="4358" width="14.42578125" style="2685" customWidth="1"/>
    <col min="4359" max="4359" width="0" style="2685" hidden="1" customWidth="1"/>
    <col min="4360" max="4609" width="9.140625" style="2685"/>
    <col min="4610" max="4610" width="10.28515625" style="2685" customWidth="1"/>
    <col min="4611" max="4612" width="15.7109375" style="2685" customWidth="1"/>
    <col min="4613" max="4613" width="90.28515625" style="2685" customWidth="1"/>
    <col min="4614" max="4614" width="14.42578125" style="2685" customWidth="1"/>
    <col min="4615" max="4615" width="0" style="2685" hidden="1" customWidth="1"/>
    <col min="4616" max="4865" width="9.140625" style="2685"/>
    <col min="4866" max="4866" width="10.28515625" style="2685" customWidth="1"/>
    <col min="4867" max="4868" width="15.7109375" style="2685" customWidth="1"/>
    <col min="4869" max="4869" width="90.28515625" style="2685" customWidth="1"/>
    <col min="4870" max="4870" width="14.42578125" style="2685" customWidth="1"/>
    <col min="4871" max="4871" width="0" style="2685" hidden="1" customWidth="1"/>
    <col min="4872" max="5121" width="9.140625" style="2685"/>
    <col min="5122" max="5122" width="10.28515625" style="2685" customWidth="1"/>
    <col min="5123" max="5124" width="15.7109375" style="2685" customWidth="1"/>
    <col min="5125" max="5125" width="90.28515625" style="2685" customWidth="1"/>
    <col min="5126" max="5126" width="14.42578125" style="2685" customWidth="1"/>
    <col min="5127" max="5127" width="0" style="2685" hidden="1" customWidth="1"/>
    <col min="5128" max="5377" width="9.140625" style="2685"/>
    <col min="5378" max="5378" width="10.28515625" style="2685" customWidth="1"/>
    <col min="5379" max="5380" width="15.7109375" style="2685" customWidth="1"/>
    <col min="5381" max="5381" width="90.28515625" style="2685" customWidth="1"/>
    <col min="5382" max="5382" width="14.42578125" style="2685" customWidth="1"/>
    <col min="5383" max="5383" width="0" style="2685" hidden="1" customWidth="1"/>
    <col min="5384" max="5633" width="9.140625" style="2685"/>
    <col min="5634" max="5634" width="10.28515625" style="2685" customWidth="1"/>
    <col min="5635" max="5636" width="15.7109375" style="2685" customWidth="1"/>
    <col min="5637" max="5637" width="90.28515625" style="2685" customWidth="1"/>
    <col min="5638" max="5638" width="14.42578125" style="2685" customWidth="1"/>
    <col min="5639" max="5639" width="0" style="2685" hidden="1" customWidth="1"/>
    <col min="5640" max="5889" width="9.140625" style="2685"/>
    <col min="5890" max="5890" width="10.28515625" style="2685" customWidth="1"/>
    <col min="5891" max="5892" width="15.7109375" style="2685" customWidth="1"/>
    <col min="5893" max="5893" width="90.28515625" style="2685" customWidth="1"/>
    <col min="5894" max="5894" width="14.42578125" style="2685" customWidth="1"/>
    <col min="5895" max="5895" width="0" style="2685" hidden="1" customWidth="1"/>
    <col min="5896" max="6145" width="9.140625" style="2685"/>
    <col min="6146" max="6146" width="10.28515625" style="2685" customWidth="1"/>
    <col min="6147" max="6148" width="15.7109375" style="2685" customWidth="1"/>
    <col min="6149" max="6149" width="90.28515625" style="2685" customWidth="1"/>
    <col min="6150" max="6150" width="14.42578125" style="2685" customWidth="1"/>
    <col min="6151" max="6151" width="0" style="2685" hidden="1" customWidth="1"/>
    <col min="6152" max="6401" width="9.140625" style="2685"/>
    <col min="6402" max="6402" width="10.28515625" style="2685" customWidth="1"/>
    <col min="6403" max="6404" width="15.7109375" style="2685" customWidth="1"/>
    <col min="6405" max="6405" width="90.28515625" style="2685" customWidth="1"/>
    <col min="6406" max="6406" width="14.42578125" style="2685" customWidth="1"/>
    <col min="6407" max="6407" width="0" style="2685" hidden="1" customWidth="1"/>
    <col min="6408" max="6657" width="9.140625" style="2685"/>
    <col min="6658" max="6658" width="10.28515625" style="2685" customWidth="1"/>
    <col min="6659" max="6660" width="15.7109375" style="2685" customWidth="1"/>
    <col min="6661" max="6661" width="90.28515625" style="2685" customWidth="1"/>
    <col min="6662" max="6662" width="14.42578125" style="2685" customWidth="1"/>
    <col min="6663" max="6663" width="0" style="2685" hidden="1" customWidth="1"/>
    <col min="6664" max="6913" width="9.140625" style="2685"/>
    <col min="6914" max="6914" width="10.28515625" style="2685" customWidth="1"/>
    <col min="6915" max="6916" width="15.7109375" style="2685" customWidth="1"/>
    <col min="6917" max="6917" width="90.28515625" style="2685" customWidth="1"/>
    <col min="6918" max="6918" width="14.42578125" style="2685" customWidth="1"/>
    <col min="6919" max="6919" width="0" style="2685" hidden="1" customWidth="1"/>
    <col min="6920" max="7169" width="9.140625" style="2685"/>
    <col min="7170" max="7170" width="10.28515625" style="2685" customWidth="1"/>
    <col min="7171" max="7172" width="15.7109375" style="2685" customWidth="1"/>
    <col min="7173" max="7173" width="90.28515625" style="2685" customWidth="1"/>
    <col min="7174" max="7174" width="14.42578125" style="2685" customWidth="1"/>
    <col min="7175" max="7175" width="0" style="2685" hidden="1" customWidth="1"/>
    <col min="7176" max="7425" width="9.140625" style="2685"/>
    <col min="7426" max="7426" width="10.28515625" style="2685" customWidth="1"/>
    <col min="7427" max="7428" width="15.7109375" style="2685" customWidth="1"/>
    <col min="7429" max="7429" width="90.28515625" style="2685" customWidth="1"/>
    <col min="7430" max="7430" width="14.42578125" style="2685" customWidth="1"/>
    <col min="7431" max="7431" width="0" style="2685" hidden="1" customWidth="1"/>
    <col min="7432" max="7681" width="9.140625" style="2685"/>
    <col min="7682" max="7682" width="10.28515625" style="2685" customWidth="1"/>
    <col min="7683" max="7684" width="15.7109375" style="2685" customWidth="1"/>
    <col min="7685" max="7685" width="90.28515625" style="2685" customWidth="1"/>
    <col min="7686" max="7686" width="14.42578125" style="2685" customWidth="1"/>
    <col min="7687" max="7687" width="0" style="2685" hidden="1" customWidth="1"/>
    <col min="7688" max="7937" width="9.140625" style="2685"/>
    <col min="7938" max="7938" width="10.28515625" style="2685" customWidth="1"/>
    <col min="7939" max="7940" width="15.7109375" style="2685" customWidth="1"/>
    <col min="7941" max="7941" width="90.28515625" style="2685" customWidth="1"/>
    <col min="7942" max="7942" width="14.42578125" style="2685" customWidth="1"/>
    <col min="7943" max="7943" width="0" style="2685" hidden="1" customWidth="1"/>
    <col min="7944" max="8193" width="9.140625" style="2685"/>
    <col min="8194" max="8194" width="10.28515625" style="2685" customWidth="1"/>
    <col min="8195" max="8196" width="15.7109375" style="2685" customWidth="1"/>
    <col min="8197" max="8197" width="90.28515625" style="2685" customWidth="1"/>
    <col min="8198" max="8198" width="14.42578125" style="2685" customWidth="1"/>
    <col min="8199" max="8199" width="0" style="2685" hidden="1" customWidth="1"/>
    <col min="8200" max="8449" width="9.140625" style="2685"/>
    <col min="8450" max="8450" width="10.28515625" style="2685" customWidth="1"/>
    <col min="8451" max="8452" width="15.7109375" style="2685" customWidth="1"/>
    <col min="8453" max="8453" width="90.28515625" style="2685" customWidth="1"/>
    <col min="8454" max="8454" width="14.42578125" style="2685" customWidth="1"/>
    <col min="8455" max="8455" width="0" style="2685" hidden="1" customWidth="1"/>
    <col min="8456" max="8705" width="9.140625" style="2685"/>
    <col min="8706" max="8706" width="10.28515625" style="2685" customWidth="1"/>
    <col min="8707" max="8708" width="15.7109375" style="2685" customWidth="1"/>
    <col min="8709" max="8709" width="90.28515625" style="2685" customWidth="1"/>
    <col min="8710" max="8710" width="14.42578125" style="2685" customWidth="1"/>
    <col min="8711" max="8711" width="0" style="2685" hidden="1" customWidth="1"/>
    <col min="8712" max="8961" width="9.140625" style="2685"/>
    <col min="8962" max="8962" width="10.28515625" style="2685" customWidth="1"/>
    <col min="8963" max="8964" width="15.7109375" style="2685" customWidth="1"/>
    <col min="8965" max="8965" width="90.28515625" style="2685" customWidth="1"/>
    <col min="8966" max="8966" width="14.42578125" style="2685" customWidth="1"/>
    <col min="8967" max="8967" width="0" style="2685" hidden="1" customWidth="1"/>
    <col min="8968" max="9217" width="9.140625" style="2685"/>
    <col min="9218" max="9218" width="10.28515625" style="2685" customWidth="1"/>
    <col min="9219" max="9220" width="15.7109375" style="2685" customWidth="1"/>
    <col min="9221" max="9221" width="90.28515625" style="2685" customWidth="1"/>
    <col min="9222" max="9222" width="14.42578125" style="2685" customWidth="1"/>
    <col min="9223" max="9223" width="0" style="2685" hidden="1" customWidth="1"/>
    <col min="9224" max="9473" width="9.140625" style="2685"/>
    <col min="9474" max="9474" width="10.28515625" style="2685" customWidth="1"/>
    <col min="9475" max="9476" width="15.7109375" style="2685" customWidth="1"/>
    <col min="9477" max="9477" width="90.28515625" style="2685" customWidth="1"/>
    <col min="9478" max="9478" width="14.42578125" style="2685" customWidth="1"/>
    <col min="9479" max="9479" width="0" style="2685" hidden="1" customWidth="1"/>
    <col min="9480" max="9729" width="9.140625" style="2685"/>
    <col min="9730" max="9730" width="10.28515625" style="2685" customWidth="1"/>
    <col min="9731" max="9732" width="15.7109375" style="2685" customWidth="1"/>
    <col min="9733" max="9733" width="90.28515625" style="2685" customWidth="1"/>
    <col min="9734" max="9734" width="14.42578125" style="2685" customWidth="1"/>
    <col min="9735" max="9735" width="0" style="2685" hidden="1" customWidth="1"/>
    <col min="9736" max="9985" width="9.140625" style="2685"/>
    <col min="9986" max="9986" width="10.28515625" style="2685" customWidth="1"/>
    <col min="9987" max="9988" width="15.7109375" style="2685" customWidth="1"/>
    <col min="9989" max="9989" width="90.28515625" style="2685" customWidth="1"/>
    <col min="9990" max="9990" width="14.42578125" style="2685" customWidth="1"/>
    <col min="9991" max="9991" width="0" style="2685" hidden="1" customWidth="1"/>
    <col min="9992" max="10241" width="9.140625" style="2685"/>
    <col min="10242" max="10242" width="10.28515625" style="2685" customWidth="1"/>
    <col min="10243" max="10244" width="15.7109375" style="2685" customWidth="1"/>
    <col min="10245" max="10245" width="90.28515625" style="2685" customWidth="1"/>
    <col min="10246" max="10246" width="14.42578125" style="2685" customWidth="1"/>
    <col min="10247" max="10247" width="0" style="2685" hidden="1" customWidth="1"/>
    <col min="10248" max="10497" width="9.140625" style="2685"/>
    <col min="10498" max="10498" width="10.28515625" style="2685" customWidth="1"/>
    <col min="10499" max="10500" width="15.7109375" style="2685" customWidth="1"/>
    <col min="10501" max="10501" width="90.28515625" style="2685" customWidth="1"/>
    <col min="10502" max="10502" width="14.42578125" style="2685" customWidth="1"/>
    <col min="10503" max="10503" width="0" style="2685" hidden="1" customWidth="1"/>
    <col min="10504" max="10753" width="9.140625" style="2685"/>
    <col min="10754" max="10754" width="10.28515625" style="2685" customWidth="1"/>
    <col min="10755" max="10756" width="15.7109375" style="2685" customWidth="1"/>
    <col min="10757" max="10757" width="90.28515625" style="2685" customWidth="1"/>
    <col min="10758" max="10758" width="14.42578125" style="2685" customWidth="1"/>
    <col min="10759" max="10759" width="0" style="2685" hidden="1" customWidth="1"/>
    <col min="10760" max="11009" width="9.140625" style="2685"/>
    <col min="11010" max="11010" width="10.28515625" style="2685" customWidth="1"/>
    <col min="11011" max="11012" width="15.7109375" style="2685" customWidth="1"/>
    <col min="11013" max="11013" width="90.28515625" style="2685" customWidth="1"/>
    <col min="11014" max="11014" width="14.42578125" style="2685" customWidth="1"/>
    <col min="11015" max="11015" width="0" style="2685" hidden="1" customWidth="1"/>
    <col min="11016" max="11265" width="9.140625" style="2685"/>
    <col min="11266" max="11266" width="10.28515625" style="2685" customWidth="1"/>
    <col min="11267" max="11268" width="15.7109375" style="2685" customWidth="1"/>
    <col min="11269" max="11269" width="90.28515625" style="2685" customWidth="1"/>
    <col min="11270" max="11270" width="14.42578125" style="2685" customWidth="1"/>
    <col min="11271" max="11271" width="0" style="2685" hidden="1" customWidth="1"/>
    <col min="11272" max="11521" width="9.140625" style="2685"/>
    <col min="11522" max="11522" width="10.28515625" style="2685" customWidth="1"/>
    <col min="11523" max="11524" width="15.7109375" style="2685" customWidth="1"/>
    <col min="11525" max="11525" width="90.28515625" style="2685" customWidth="1"/>
    <col min="11526" max="11526" width="14.42578125" style="2685" customWidth="1"/>
    <col min="11527" max="11527" width="0" style="2685" hidden="1" customWidth="1"/>
    <col min="11528" max="11777" width="9.140625" style="2685"/>
    <col min="11778" max="11778" width="10.28515625" style="2685" customWidth="1"/>
    <col min="11779" max="11780" width="15.7109375" style="2685" customWidth="1"/>
    <col min="11781" max="11781" width="90.28515625" style="2685" customWidth="1"/>
    <col min="11782" max="11782" width="14.42578125" style="2685" customWidth="1"/>
    <col min="11783" max="11783" width="0" style="2685" hidden="1" customWidth="1"/>
    <col min="11784" max="12033" width="9.140625" style="2685"/>
    <col min="12034" max="12034" width="10.28515625" style="2685" customWidth="1"/>
    <col min="12035" max="12036" width="15.7109375" style="2685" customWidth="1"/>
    <col min="12037" max="12037" width="90.28515625" style="2685" customWidth="1"/>
    <col min="12038" max="12038" width="14.42578125" style="2685" customWidth="1"/>
    <col min="12039" max="12039" width="0" style="2685" hidden="1" customWidth="1"/>
    <col min="12040" max="12289" width="9.140625" style="2685"/>
    <col min="12290" max="12290" width="10.28515625" style="2685" customWidth="1"/>
    <col min="12291" max="12292" width="15.7109375" style="2685" customWidth="1"/>
    <col min="12293" max="12293" width="90.28515625" style="2685" customWidth="1"/>
    <col min="12294" max="12294" width="14.42578125" style="2685" customWidth="1"/>
    <col min="12295" max="12295" width="0" style="2685" hidden="1" customWidth="1"/>
    <col min="12296" max="12545" width="9.140625" style="2685"/>
    <col min="12546" max="12546" width="10.28515625" style="2685" customWidth="1"/>
    <col min="12547" max="12548" width="15.7109375" style="2685" customWidth="1"/>
    <col min="12549" max="12549" width="90.28515625" style="2685" customWidth="1"/>
    <col min="12550" max="12550" width="14.42578125" style="2685" customWidth="1"/>
    <col min="12551" max="12551" width="0" style="2685" hidden="1" customWidth="1"/>
    <col min="12552" max="12801" width="9.140625" style="2685"/>
    <col min="12802" max="12802" width="10.28515625" style="2685" customWidth="1"/>
    <col min="12803" max="12804" width="15.7109375" style="2685" customWidth="1"/>
    <col min="12805" max="12805" width="90.28515625" style="2685" customWidth="1"/>
    <col min="12806" max="12806" width="14.42578125" style="2685" customWidth="1"/>
    <col min="12807" max="12807" width="0" style="2685" hidden="1" customWidth="1"/>
    <col min="12808" max="13057" width="9.140625" style="2685"/>
    <col min="13058" max="13058" width="10.28515625" style="2685" customWidth="1"/>
    <col min="13059" max="13060" width="15.7109375" style="2685" customWidth="1"/>
    <col min="13061" max="13061" width="90.28515625" style="2685" customWidth="1"/>
    <col min="13062" max="13062" width="14.42578125" style="2685" customWidth="1"/>
    <col min="13063" max="13063" width="0" style="2685" hidden="1" customWidth="1"/>
    <col min="13064" max="13313" width="9.140625" style="2685"/>
    <col min="13314" max="13314" width="10.28515625" style="2685" customWidth="1"/>
    <col min="13315" max="13316" width="15.7109375" style="2685" customWidth="1"/>
    <col min="13317" max="13317" width="90.28515625" style="2685" customWidth="1"/>
    <col min="13318" max="13318" width="14.42578125" style="2685" customWidth="1"/>
    <col min="13319" max="13319" width="0" style="2685" hidden="1" customWidth="1"/>
    <col min="13320" max="13569" width="9.140625" style="2685"/>
    <col min="13570" max="13570" width="10.28515625" style="2685" customWidth="1"/>
    <col min="13571" max="13572" width="15.7109375" style="2685" customWidth="1"/>
    <col min="13573" max="13573" width="90.28515625" style="2685" customWidth="1"/>
    <col min="13574" max="13574" width="14.42578125" style="2685" customWidth="1"/>
    <col min="13575" max="13575" width="0" style="2685" hidden="1" customWidth="1"/>
    <col min="13576" max="13825" width="9.140625" style="2685"/>
    <col min="13826" max="13826" width="10.28515625" style="2685" customWidth="1"/>
    <col min="13827" max="13828" width="15.7109375" style="2685" customWidth="1"/>
    <col min="13829" max="13829" width="90.28515625" style="2685" customWidth="1"/>
    <col min="13830" max="13830" width="14.42578125" style="2685" customWidth="1"/>
    <col min="13831" max="13831" width="0" style="2685" hidden="1" customWidth="1"/>
    <col min="13832" max="14081" width="9.140625" style="2685"/>
    <col min="14082" max="14082" width="10.28515625" style="2685" customWidth="1"/>
    <col min="14083" max="14084" width="15.7109375" style="2685" customWidth="1"/>
    <col min="14085" max="14085" width="90.28515625" style="2685" customWidth="1"/>
    <col min="14086" max="14086" width="14.42578125" style="2685" customWidth="1"/>
    <col min="14087" max="14087" width="0" style="2685" hidden="1" customWidth="1"/>
    <col min="14088" max="14337" width="9.140625" style="2685"/>
    <col min="14338" max="14338" width="10.28515625" style="2685" customWidth="1"/>
    <col min="14339" max="14340" width="15.7109375" style="2685" customWidth="1"/>
    <col min="14341" max="14341" width="90.28515625" style="2685" customWidth="1"/>
    <col min="14342" max="14342" width="14.42578125" style="2685" customWidth="1"/>
    <col min="14343" max="14343" width="0" style="2685" hidden="1" customWidth="1"/>
    <col min="14344" max="14593" width="9.140625" style="2685"/>
    <col min="14594" max="14594" width="10.28515625" style="2685" customWidth="1"/>
    <col min="14595" max="14596" width="15.7109375" style="2685" customWidth="1"/>
    <col min="14597" max="14597" width="90.28515625" style="2685" customWidth="1"/>
    <col min="14598" max="14598" width="14.42578125" style="2685" customWidth="1"/>
    <col min="14599" max="14599" width="0" style="2685" hidden="1" customWidth="1"/>
    <col min="14600" max="14849" width="9.140625" style="2685"/>
    <col min="14850" max="14850" width="10.28515625" style="2685" customWidth="1"/>
    <col min="14851" max="14852" width="15.7109375" style="2685" customWidth="1"/>
    <col min="14853" max="14853" width="90.28515625" style="2685" customWidth="1"/>
    <col min="14854" max="14854" width="14.42578125" style="2685" customWidth="1"/>
    <col min="14855" max="14855" width="0" style="2685" hidden="1" customWidth="1"/>
    <col min="14856" max="15105" width="9.140625" style="2685"/>
    <col min="15106" max="15106" width="10.28515625" style="2685" customWidth="1"/>
    <col min="15107" max="15108" width="15.7109375" style="2685" customWidth="1"/>
    <col min="15109" max="15109" width="90.28515625" style="2685" customWidth="1"/>
    <col min="15110" max="15110" width="14.42578125" style="2685" customWidth="1"/>
    <col min="15111" max="15111" width="0" style="2685" hidden="1" customWidth="1"/>
    <col min="15112" max="15361" width="9.140625" style="2685"/>
    <col min="15362" max="15362" width="10.28515625" style="2685" customWidth="1"/>
    <col min="15363" max="15364" width="15.7109375" style="2685" customWidth="1"/>
    <col min="15365" max="15365" width="90.28515625" style="2685" customWidth="1"/>
    <col min="15366" max="15366" width="14.42578125" style="2685" customWidth="1"/>
    <col min="15367" max="15367" width="0" style="2685" hidden="1" customWidth="1"/>
    <col min="15368" max="15617" width="9.140625" style="2685"/>
    <col min="15618" max="15618" width="10.28515625" style="2685" customWidth="1"/>
    <col min="15619" max="15620" width="15.7109375" style="2685" customWidth="1"/>
    <col min="15621" max="15621" width="90.28515625" style="2685" customWidth="1"/>
    <col min="15622" max="15622" width="14.42578125" style="2685" customWidth="1"/>
    <col min="15623" max="15623" width="0" style="2685" hidden="1" customWidth="1"/>
    <col min="15624" max="15873" width="9.140625" style="2685"/>
    <col min="15874" max="15874" width="10.28515625" style="2685" customWidth="1"/>
    <col min="15875" max="15876" width="15.7109375" style="2685" customWidth="1"/>
    <col min="15877" max="15877" width="90.28515625" style="2685" customWidth="1"/>
    <col min="15878" max="15878" width="14.42578125" style="2685" customWidth="1"/>
    <col min="15879" max="15879" width="0" style="2685" hidden="1" customWidth="1"/>
    <col min="15880" max="16129" width="9.140625" style="2685"/>
    <col min="16130" max="16130" width="10.28515625" style="2685" customWidth="1"/>
    <col min="16131" max="16132" width="15.7109375" style="2685" customWidth="1"/>
    <col min="16133" max="16133" width="90.28515625" style="2685" customWidth="1"/>
    <col min="16134" max="16134" width="14.42578125" style="2685" customWidth="1"/>
    <col min="16135" max="16135" width="0" style="2685" hidden="1" customWidth="1"/>
    <col min="16136" max="16384" width="9.140625" style="2685"/>
  </cols>
  <sheetData>
    <row r="2" spans="1:7">
      <c r="A2" s="2686" t="s">
        <v>767</v>
      </c>
      <c r="B2" s="2686"/>
      <c r="C2" s="2686"/>
      <c r="D2" s="2686"/>
      <c r="E2" s="2686"/>
      <c r="F2" s="2686"/>
    </row>
    <row r="4" spans="1:7" s="2693" customFormat="1" ht="21.75" customHeight="1">
      <c r="A4" s="2690" t="s">
        <v>706</v>
      </c>
      <c r="B4" s="2690" t="s">
        <v>707</v>
      </c>
      <c r="C4" s="2691" t="s">
        <v>768</v>
      </c>
      <c r="D4" s="2692" t="s">
        <v>769</v>
      </c>
      <c r="E4" s="2690" t="s">
        <v>708</v>
      </c>
      <c r="F4" s="2690" t="s">
        <v>27</v>
      </c>
      <c r="G4" s="2690" t="s">
        <v>770</v>
      </c>
    </row>
    <row r="5" spans="1:7">
      <c r="A5" s="2694"/>
      <c r="B5" s="2695"/>
      <c r="C5" s="2696"/>
      <c r="D5" s="2697">
        <v>25966</v>
      </c>
      <c r="E5" s="2698" t="s">
        <v>771</v>
      </c>
      <c r="F5" s="2699" t="s">
        <v>712</v>
      </c>
      <c r="G5" s="2694" t="s">
        <v>772</v>
      </c>
    </row>
    <row r="6" spans="1:7">
      <c r="A6" s="2694">
        <v>29</v>
      </c>
      <c r="B6" s="2695">
        <v>42396</v>
      </c>
      <c r="C6" s="2696"/>
      <c r="D6" s="2700"/>
      <c r="E6" s="2698" t="s">
        <v>773</v>
      </c>
      <c r="F6" s="2699" t="s">
        <v>734</v>
      </c>
      <c r="G6" s="2699"/>
    </row>
    <row r="7" spans="1:7">
      <c r="A7" s="2694"/>
      <c r="B7" s="2694"/>
      <c r="C7" s="2696"/>
      <c r="D7" s="2700">
        <v>164.1</v>
      </c>
      <c r="E7" s="2698" t="s">
        <v>774</v>
      </c>
      <c r="F7" s="2699" t="s">
        <v>734</v>
      </c>
      <c r="G7" s="2699"/>
    </row>
    <row r="8" spans="1:7">
      <c r="A8" s="2694"/>
      <c r="B8" s="2694"/>
      <c r="C8" s="2696"/>
      <c r="D8" s="2700">
        <v>219.9</v>
      </c>
      <c r="E8" s="2698" t="s">
        <v>775</v>
      </c>
      <c r="F8" s="2699" t="s">
        <v>734</v>
      </c>
      <c r="G8" s="2699"/>
    </row>
    <row r="9" spans="1:7">
      <c r="A9" s="2694"/>
      <c r="B9" s="2694"/>
      <c r="C9" s="2696"/>
      <c r="D9" s="2700">
        <v>692.7</v>
      </c>
      <c r="E9" s="2698" t="s">
        <v>776</v>
      </c>
      <c r="F9" s="2699" t="s">
        <v>734</v>
      </c>
      <c r="G9" s="2699"/>
    </row>
    <row r="10" spans="1:7">
      <c r="A10" s="2694"/>
      <c r="B10" s="2694"/>
      <c r="C10" s="2696"/>
      <c r="D10" s="2700">
        <v>2385</v>
      </c>
      <c r="E10" s="2698" t="s">
        <v>777</v>
      </c>
      <c r="F10" s="2699" t="s">
        <v>734</v>
      </c>
      <c r="G10" s="2699"/>
    </row>
    <row r="11" spans="1:7">
      <c r="A11" s="2694"/>
      <c r="B11" s="2694"/>
      <c r="C11" s="2696"/>
      <c r="D11" s="2700">
        <v>1085.4000000000001</v>
      </c>
      <c r="E11" s="2698" t="s">
        <v>778</v>
      </c>
      <c r="F11" s="2699" t="s">
        <v>734</v>
      </c>
      <c r="G11" s="2699"/>
    </row>
    <row r="12" spans="1:7">
      <c r="A12" s="2694"/>
      <c r="B12" s="2694"/>
      <c r="C12" s="2696"/>
      <c r="D12" s="2700">
        <v>541.4</v>
      </c>
      <c r="E12" s="2698" t="s">
        <v>779</v>
      </c>
      <c r="F12" s="2699" t="s">
        <v>734</v>
      </c>
      <c r="G12" s="2694" t="s">
        <v>780</v>
      </c>
    </row>
    <row r="13" spans="1:7">
      <c r="A13" s="2694"/>
      <c r="B13" s="2694"/>
      <c r="C13" s="2696"/>
      <c r="D13" s="2700">
        <v>76.3</v>
      </c>
      <c r="E13" s="2698" t="s">
        <v>781</v>
      </c>
      <c r="F13" s="2699" t="s">
        <v>734</v>
      </c>
      <c r="G13" s="2699"/>
    </row>
    <row r="14" spans="1:7">
      <c r="A14" s="2694"/>
      <c r="B14" s="2694"/>
      <c r="C14" s="2696"/>
      <c r="D14" s="2700">
        <v>38.5</v>
      </c>
      <c r="E14" s="2698" t="s">
        <v>782</v>
      </c>
      <c r="F14" s="2699" t="s">
        <v>734</v>
      </c>
      <c r="G14" s="2699"/>
    </row>
    <row r="15" spans="1:7">
      <c r="A15" s="2694"/>
      <c r="B15" s="2694"/>
      <c r="C15" s="2696"/>
      <c r="D15" s="2700">
        <v>705.5</v>
      </c>
      <c r="E15" s="2698" t="s">
        <v>783</v>
      </c>
      <c r="F15" s="2699" t="s">
        <v>734</v>
      </c>
      <c r="G15" s="2699"/>
    </row>
    <row r="16" spans="1:7">
      <c r="A16" s="2694"/>
      <c r="B16" s="2694"/>
      <c r="C16" s="2696"/>
      <c r="D16" s="2700">
        <v>500</v>
      </c>
      <c r="E16" s="2698" t="s">
        <v>784</v>
      </c>
      <c r="F16" s="2699" t="s">
        <v>734</v>
      </c>
      <c r="G16" s="2699"/>
    </row>
    <row r="17" spans="1:7">
      <c r="A17" s="2694"/>
      <c r="B17" s="2694"/>
      <c r="C17" s="2696"/>
      <c r="D17" s="2700">
        <v>1500</v>
      </c>
      <c r="E17" s="2698" t="s">
        <v>785</v>
      </c>
      <c r="F17" s="2699" t="s">
        <v>734</v>
      </c>
      <c r="G17" s="2699"/>
    </row>
    <row r="18" spans="1:7">
      <c r="A18" s="2694"/>
      <c r="B18" s="2694"/>
      <c r="C18" s="2696"/>
      <c r="D18" s="2700">
        <v>1548</v>
      </c>
      <c r="E18" s="2701" t="s">
        <v>786</v>
      </c>
      <c r="F18" s="2699" t="s">
        <v>734</v>
      </c>
      <c r="G18" s="2694" t="s">
        <v>787</v>
      </c>
    </row>
    <row r="19" spans="1:7" hidden="1">
      <c r="A19" s="2694">
        <v>32</v>
      </c>
      <c r="B19" s="2695">
        <v>40954</v>
      </c>
      <c r="C19" s="2696"/>
      <c r="D19" s="2700">
        <v>0</v>
      </c>
      <c r="E19" s="2698"/>
      <c r="F19" s="2699" t="s">
        <v>734</v>
      </c>
      <c r="G19" s="2699"/>
    </row>
    <row r="20" spans="1:7" hidden="1">
      <c r="A20" s="2694">
        <v>33</v>
      </c>
      <c r="B20" s="2695">
        <v>40968</v>
      </c>
      <c r="C20" s="2696"/>
      <c r="D20" s="2700">
        <v>0</v>
      </c>
      <c r="E20" s="2698"/>
      <c r="F20" s="2699" t="s">
        <v>734</v>
      </c>
      <c r="G20" s="2699"/>
    </row>
    <row r="21" spans="1:7">
      <c r="A21" s="2694"/>
      <c r="B21" s="2695"/>
      <c r="C21" s="2696"/>
      <c r="D21" s="2700">
        <v>66.5</v>
      </c>
      <c r="E21" s="2698" t="s">
        <v>788</v>
      </c>
      <c r="F21" s="2699" t="s">
        <v>734</v>
      </c>
      <c r="G21" s="2699"/>
    </row>
    <row r="22" spans="1:7">
      <c r="A22" s="2694"/>
      <c r="B22" s="2695"/>
      <c r="C22" s="2696"/>
      <c r="D22" s="2700">
        <v>24</v>
      </c>
      <c r="E22" s="2698" t="s">
        <v>789</v>
      </c>
      <c r="F22" s="2699" t="s">
        <v>734</v>
      </c>
      <c r="G22" s="2699"/>
    </row>
    <row r="23" spans="1:7">
      <c r="A23" s="2694"/>
      <c r="B23" s="2695"/>
      <c r="C23" s="2696"/>
      <c r="D23" s="2700">
        <v>407</v>
      </c>
      <c r="E23" s="2698" t="s">
        <v>790</v>
      </c>
      <c r="F23" s="2699" t="s">
        <v>734</v>
      </c>
      <c r="G23" s="2699"/>
    </row>
    <row r="24" spans="1:7">
      <c r="A24" s="2694"/>
      <c r="B24" s="2695"/>
      <c r="C24" s="2696"/>
      <c r="D24" s="2700">
        <v>108.4</v>
      </c>
      <c r="E24" s="2698" t="s">
        <v>791</v>
      </c>
      <c r="F24" s="2699" t="s">
        <v>792</v>
      </c>
      <c r="G24" s="2699"/>
    </row>
    <row r="25" spans="1:7">
      <c r="A25" s="2694"/>
      <c r="B25" s="2695"/>
      <c r="C25" s="2696"/>
      <c r="D25" s="2700">
        <v>2.6</v>
      </c>
      <c r="E25" s="2698" t="s">
        <v>793</v>
      </c>
      <c r="F25" s="2699" t="s">
        <v>716</v>
      </c>
      <c r="G25" s="2699"/>
    </row>
    <row r="26" spans="1:7">
      <c r="A26" s="2694"/>
      <c r="B26" s="2695"/>
      <c r="C26" s="2696"/>
      <c r="D26" s="2700">
        <v>884.4</v>
      </c>
      <c r="E26" s="2698" t="s">
        <v>794</v>
      </c>
      <c r="F26" s="2699" t="s">
        <v>716</v>
      </c>
      <c r="G26" s="2699"/>
    </row>
    <row r="27" spans="1:7">
      <c r="A27" s="2694"/>
      <c r="B27" s="2695"/>
      <c r="C27" s="2702">
        <v>0</v>
      </c>
      <c r="D27" s="2697">
        <f>SUM(D5:D26)</f>
        <v>36915.700000000004</v>
      </c>
      <c r="E27" s="2703" t="s">
        <v>795</v>
      </c>
      <c r="F27" s="2702">
        <f>D27-C27</f>
        <v>36915.700000000004</v>
      </c>
      <c r="G27" s="2699"/>
    </row>
    <row r="28" spans="1:7">
      <c r="A28" s="2694">
        <v>30</v>
      </c>
      <c r="B28" s="2695">
        <v>42410</v>
      </c>
      <c r="C28" s="2696"/>
      <c r="D28" s="2700">
        <v>29.9</v>
      </c>
      <c r="E28" s="2698" t="s">
        <v>796</v>
      </c>
      <c r="F28" s="2699" t="s">
        <v>721</v>
      </c>
      <c r="G28" s="2699"/>
    </row>
    <row r="29" spans="1:7">
      <c r="A29" s="2694"/>
      <c r="B29" s="2694"/>
      <c r="C29" s="2696"/>
      <c r="D29" s="2700">
        <v>243</v>
      </c>
      <c r="E29" s="2698" t="s">
        <v>797</v>
      </c>
      <c r="F29" s="2699" t="s">
        <v>731</v>
      </c>
      <c r="G29" s="2694" t="s">
        <v>798</v>
      </c>
    </row>
    <row r="30" spans="1:7">
      <c r="A30" s="2694"/>
      <c r="B30" s="2694"/>
      <c r="C30" s="2702">
        <v>0</v>
      </c>
      <c r="D30" s="2697">
        <f>SUM(D27:D29)</f>
        <v>37188.600000000006</v>
      </c>
      <c r="E30" s="2703" t="s">
        <v>799</v>
      </c>
      <c r="F30" s="2702">
        <f>D30-C30</f>
        <v>37188.600000000006</v>
      </c>
      <c r="G30" s="2694" t="s">
        <v>800</v>
      </c>
    </row>
    <row r="31" spans="1:7">
      <c r="A31" s="2694">
        <v>33</v>
      </c>
      <c r="B31" s="2695">
        <v>42452</v>
      </c>
      <c r="C31" s="2696">
        <v>4550</v>
      </c>
      <c r="D31" s="2700"/>
      <c r="E31" s="2701" t="s">
        <v>801</v>
      </c>
      <c r="F31" s="2699" t="s">
        <v>734</v>
      </c>
      <c r="G31" s="2699"/>
    </row>
    <row r="32" spans="1:7">
      <c r="A32" s="2694"/>
      <c r="B32" s="2694"/>
      <c r="C32" s="2696">
        <v>11</v>
      </c>
      <c r="D32" s="2700"/>
      <c r="E32" s="2698" t="s">
        <v>802</v>
      </c>
      <c r="F32" s="2699" t="s">
        <v>719</v>
      </c>
      <c r="G32" s="2699"/>
    </row>
    <row r="33" spans="1:7">
      <c r="A33" s="2694"/>
      <c r="B33" s="2695"/>
      <c r="C33" s="2702">
        <f>SUM(C6:C32)</f>
        <v>4561</v>
      </c>
      <c r="D33" s="2697">
        <f>SUM(D30:D32)</f>
        <v>37188.600000000006</v>
      </c>
      <c r="E33" s="2703" t="s">
        <v>803</v>
      </c>
      <c r="F33" s="2702">
        <f>D33-C33</f>
        <v>32627.600000000006</v>
      </c>
      <c r="G33" s="2699"/>
    </row>
    <row r="34" spans="1:7">
      <c r="A34" s="2694"/>
      <c r="B34" s="2695"/>
      <c r="C34" s="2702">
        <f>SUM(C33)</f>
        <v>4561</v>
      </c>
      <c r="D34" s="2697">
        <f>SUM(D33)</f>
        <v>37188.600000000006</v>
      </c>
      <c r="E34" s="2703" t="s">
        <v>804</v>
      </c>
      <c r="F34" s="2702">
        <f>D34-C34</f>
        <v>32627.600000000006</v>
      </c>
      <c r="G34" s="2699"/>
    </row>
    <row r="35" spans="1:7" hidden="1">
      <c r="A35" s="2694"/>
      <c r="B35" s="2694"/>
      <c r="C35" s="2696"/>
      <c r="D35" s="2697"/>
      <c r="E35" s="2703"/>
      <c r="F35" s="2702"/>
      <c r="G35" s="2699"/>
    </row>
    <row r="36" spans="1:7" hidden="1">
      <c r="A36" s="2694"/>
      <c r="B36" s="2694"/>
      <c r="C36" s="2696"/>
      <c r="D36" s="2700"/>
      <c r="E36" s="2704"/>
      <c r="F36" s="2699"/>
      <c r="G36" s="2699"/>
    </row>
    <row r="37" spans="1:7" hidden="1">
      <c r="A37" s="2694"/>
      <c r="B37" s="2695"/>
      <c r="C37" s="2696"/>
      <c r="D37" s="2700"/>
      <c r="E37" s="2698"/>
      <c r="F37" s="2699"/>
      <c r="G37" s="2699"/>
    </row>
    <row r="38" spans="1:7" hidden="1">
      <c r="A38" s="2694"/>
      <c r="B38" s="2695"/>
      <c r="C38" s="2696"/>
      <c r="D38" s="2700"/>
      <c r="E38" s="2698"/>
      <c r="F38" s="2699"/>
      <c r="G38" s="2699"/>
    </row>
    <row r="39" spans="1:7" hidden="1">
      <c r="A39" s="2694"/>
      <c r="B39" s="2695"/>
      <c r="C39" s="2696"/>
      <c r="D39" s="2700"/>
      <c r="E39" s="2698"/>
      <c r="F39" s="2699"/>
      <c r="G39" s="2699"/>
    </row>
    <row r="40" spans="1:7" hidden="1">
      <c r="A40" s="2694"/>
      <c r="B40" s="2695"/>
      <c r="C40" s="2696"/>
      <c r="D40" s="2700"/>
      <c r="E40" s="2704"/>
      <c r="F40" s="2699"/>
      <c r="G40" s="2699"/>
    </row>
    <row r="41" spans="1:7" hidden="1">
      <c r="A41" s="2694"/>
      <c r="B41" s="2695"/>
      <c r="C41" s="2696"/>
      <c r="D41" s="2696"/>
      <c r="E41" s="2698"/>
      <c r="F41" s="2699"/>
      <c r="G41" s="2699"/>
    </row>
    <row r="42" spans="1:7" hidden="1">
      <c r="A42" s="2694"/>
      <c r="B42" s="2695"/>
      <c r="C42" s="2696"/>
      <c r="D42" s="2696"/>
      <c r="E42" s="2698"/>
      <c r="F42" s="2699"/>
      <c r="G42" s="2699"/>
    </row>
    <row r="43" spans="1:7" hidden="1">
      <c r="A43" s="2694"/>
      <c r="B43" s="2695"/>
      <c r="C43" s="2696"/>
      <c r="D43" s="2696"/>
      <c r="E43" s="2705"/>
      <c r="F43" s="2699"/>
      <c r="G43" s="2699"/>
    </row>
    <row r="44" spans="1:7" hidden="1">
      <c r="A44" s="2694"/>
      <c r="B44" s="2695"/>
      <c r="C44" s="2696"/>
      <c r="D44" s="2696"/>
      <c r="E44" s="2698"/>
      <c r="F44" s="2699"/>
      <c r="G44" s="2699"/>
    </row>
    <row r="45" spans="1:7" hidden="1">
      <c r="A45" s="2694"/>
      <c r="B45" s="2695"/>
      <c r="C45" s="2696"/>
      <c r="D45" s="2696"/>
      <c r="E45" s="2698"/>
      <c r="F45" s="2699"/>
      <c r="G45" s="2699"/>
    </row>
    <row r="46" spans="1:7" hidden="1">
      <c r="A46" s="2694"/>
      <c r="B46" s="2695"/>
      <c r="C46" s="2696"/>
      <c r="D46" s="2696"/>
      <c r="E46" s="2698"/>
      <c r="F46" s="2699"/>
      <c r="G46" s="2699"/>
    </row>
    <row r="47" spans="1:7" hidden="1">
      <c r="A47" s="2694"/>
      <c r="B47" s="2695"/>
      <c r="C47" s="2696"/>
      <c r="D47" s="2696"/>
      <c r="E47" s="2698"/>
      <c r="F47" s="2699"/>
      <c r="G47" s="2699"/>
    </row>
    <row r="48" spans="1:7" hidden="1">
      <c r="A48" s="2694"/>
      <c r="B48" s="2695"/>
      <c r="C48" s="2696"/>
      <c r="D48" s="2696"/>
      <c r="E48" s="2705"/>
      <c r="F48" s="2699"/>
      <c r="G48" s="2699"/>
    </row>
    <row r="49" spans="1:7" hidden="1">
      <c r="A49" s="2694"/>
      <c r="B49" s="2695"/>
      <c r="C49" s="2696"/>
      <c r="D49" s="2696"/>
      <c r="E49" s="2698"/>
      <c r="F49" s="2699"/>
      <c r="G49" s="2699"/>
    </row>
    <row r="50" spans="1:7" hidden="1">
      <c r="A50" s="2694"/>
      <c r="B50" s="2695"/>
      <c r="C50" s="2696"/>
      <c r="D50" s="2696"/>
      <c r="E50" s="2698"/>
      <c r="F50" s="2699"/>
      <c r="G50" s="2699"/>
    </row>
    <row r="51" spans="1:7" hidden="1">
      <c r="A51" s="2694"/>
      <c r="B51" s="2695"/>
      <c r="C51" s="2696"/>
      <c r="D51" s="2696"/>
      <c r="E51" s="2698"/>
      <c r="F51" s="2699"/>
      <c r="G51" s="2699"/>
    </row>
    <row r="52" spans="1:7" hidden="1">
      <c r="A52" s="2694"/>
      <c r="B52" s="2695"/>
      <c r="C52" s="2696"/>
      <c r="D52" s="2696"/>
      <c r="E52" s="2705"/>
      <c r="F52" s="2699"/>
      <c r="G52" s="2699"/>
    </row>
    <row r="53" spans="1:7" hidden="1">
      <c r="A53" s="2694"/>
      <c r="B53" s="2695"/>
      <c r="C53" s="2696"/>
      <c r="D53" s="2696"/>
      <c r="E53" s="2698"/>
      <c r="F53" s="2699"/>
      <c r="G53" s="2699"/>
    </row>
    <row r="54" spans="1:7" hidden="1">
      <c r="A54" s="2694"/>
      <c r="B54" s="2695"/>
      <c r="C54" s="2696"/>
      <c r="D54" s="2696"/>
      <c r="E54" s="2698"/>
      <c r="F54" s="2699"/>
      <c r="G54" s="2699"/>
    </row>
    <row r="55" spans="1:7" hidden="1">
      <c r="A55" s="2694"/>
      <c r="B55" s="2695"/>
      <c r="C55" s="2696"/>
      <c r="D55" s="2696"/>
      <c r="E55" s="2698"/>
      <c r="F55" s="2699"/>
      <c r="G55" s="2699"/>
    </row>
    <row r="56" spans="1:7" hidden="1">
      <c r="A56" s="2694"/>
      <c r="B56" s="2695"/>
      <c r="C56" s="2696"/>
      <c r="D56" s="2696"/>
      <c r="E56" s="2705"/>
      <c r="F56" s="2699"/>
      <c r="G56" s="2699"/>
    </row>
    <row r="57" spans="1:7" hidden="1">
      <c r="A57" s="2694"/>
      <c r="B57" s="2695"/>
      <c r="C57" s="2696"/>
      <c r="D57" s="2696"/>
      <c r="E57" s="2701"/>
      <c r="F57" s="2699"/>
      <c r="G57" s="2699"/>
    </row>
    <row r="58" spans="1:7" hidden="1">
      <c r="A58" s="2694"/>
      <c r="B58" s="2695"/>
      <c r="C58" s="2696"/>
      <c r="D58" s="2696"/>
      <c r="E58" s="2701"/>
      <c r="F58" s="2699"/>
      <c r="G58" s="2699"/>
    </row>
    <row r="59" spans="1:7" hidden="1">
      <c r="A59" s="2694"/>
      <c r="B59" s="2695"/>
      <c r="C59" s="2696"/>
      <c r="D59" s="2696"/>
      <c r="E59" s="2701"/>
      <c r="F59" s="2699"/>
      <c r="G59" s="2699"/>
    </row>
    <row r="60" spans="1:7" hidden="1">
      <c r="A60" s="2694"/>
      <c r="B60" s="2695"/>
      <c r="C60" s="2696"/>
      <c r="D60" s="2696"/>
      <c r="E60" s="2705"/>
      <c r="F60" s="2699"/>
      <c r="G60" s="2699"/>
    </row>
    <row r="61" spans="1:7" hidden="1">
      <c r="A61" s="2694"/>
      <c r="B61" s="2695"/>
      <c r="C61" s="2696"/>
      <c r="D61" s="2698"/>
      <c r="E61" s="2699"/>
      <c r="F61" s="2699"/>
      <c r="G61" s="2698"/>
    </row>
    <row r="62" spans="1:7" hidden="1">
      <c r="A62" s="2694"/>
      <c r="B62" s="2695"/>
      <c r="C62" s="2696"/>
      <c r="D62" s="2698"/>
      <c r="E62" s="2699"/>
      <c r="F62" s="2699"/>
      <c r="G62" s="2698"/>
    </row>
    <row r="63" spans="1:7" hidden="1">
      <c r="A63" s="2694"/>
      <c r="B63" s="2695"/>
      <c r="C63" s="2696"/>
      <c r="D63" s="2698"/>
      <c r="E63" s="2699"/>
      <c r="F63" s="2699"/>
      <c r="G63" s="2698"/>
    </row>
    <row r="64" spans="1:7" hidden="1">
      <c r="A64" s="2694"/>
      <c r="B64" s="2695"/>
      <c r="C64" s="2696"/>
      <c r="D64" s="2706"/>
      <c r="E64" s="2699"/>
      <c r="F64" s="2699"/>
      <c r="G64" s="2698"/>
    </row>
    <row r="65" spans="1:7" hidden="1">
      <c r="A65" s="2694"/>
      <c r="B65" s="2695"/>
      <c r="C65" s="2696"/>
      <c r="D65" s="2696"/>
      <c r="E65" s="2707"/>
      <c r="F65" s="2699"/>
      <c r="G65" s="2698"/>
    </row>
    <row r="66" spans="1:7" s="2693" customFormat="1" hidden="1">
      <c r="A66" s="2708"/>
      <c r="B66" s="2709"/>
      <c r="C66" s="2702"/>
      <c r="D66" s="2702"/>
      <c r="E66" s="2702"/>
      <c r="F66" s="2706"/>
      <c r="G66" s="2710"/>
    </row>
    <row r="67" spans="1:7" hidden="1">
      <c r="A67" s="2694"/>
      <c r="B67" s="2695"/>
      <c r="C67" s="2696"/>
      <c r="D67" s="2696"/>
      <c r="E67" s="2699"/>
      <c r="F67" s="2699"/>
      <c r="G67" s="2698"/>
    </row>
    <row r="68" spans="1:7" hidden="1">
      <c r="A68" s="2694"/>
      <c r="B68" s="2694"/>
      <c r="C68" s="2696"/>
      <c r="D68" s="2696"/>
      <c r="E68" s="2698"/>
      <c r="F68" s="2699"/>
      <c r="G68" s="2699"/>
    </row>
    <row r="69" spans="1:7" s="2693" customFormat="1" hidden="1">
      <c r="A69" s="2708"/>
      <c r="B69" s="2708"/>
      <c r="C69" s="2702"/>
      <c r="D69" s="2702"/>
      <c r="E69" s="2703"/>
      <c r="F69" s="2702"/>
      <c r="G69" s="2704"/>
    </row>
    <row r="70" spans="1:7" hidden="1">
      <c r="A70" s="2694"/>
      <c r="B70" s="2695"/>
      <c r="C70" s="2696"/>
      <c r="D70" s="2696"/>
      <c r="E70" s="2698"/>
      <c r="F70" s="2699"/>
      <c r="G70" s="2699"/>
    </row>
    <row r="71" spans="1:7" hidden="1">
      <c r="A71" s="2694"/>
      <c r="B71" s="2695"/>
      <c r="C71" s="2696"/>
      <c r="D71" s="2696"/>
      <c r="E71" s="2698"/>
      <c r="F71" s="2699"/>
      <c r="G71" s="2699"/>
    </row>
    <row r="72" spans="1:7" hidden="1">
      <c r="A72" s="2694"/>
      <c r="B72" s="2695"/>
      <c r="C72" s="2696"/>
      <c r="D72" s="2696"/>
      <c r="E72" s="2698"/>
      <c r="F72" s="2699"/>
      <c r="G72" s="2699"/>
    </row>
    <row r="73" spans="1:7" hidden="1">
      <c r="A73" s="2694"/>
      <c r="B73" s="2695"/>
      <c r="C73" s="2696"/>
      <c r="D73" s="2696"/>
      <c r="E73" s="2698"/>
      <c r="F73" s="2699"/>
      <c r="G73" s="2699"/>
    </row>
    <row r="74" spans="1:7" s="2693" customFormat="1" hidden="1">
      <c r="A74" s="2708"/>
      <c r="B74" s="2709"/>
      <c r="C74" s="2702"/>
      <c r="D74" s="2702"/>
      <c r="E74" s="2703"/>
      <c r="F74" s="2702"/>
      <c r="G74" s="2704"/>
    </row>
    <row r="75" spans="1:7" hidden="1">
      <c r="A75" s="2694"/>
      <c r="B75" s="2695"/>
      <c r="C75" s="2696"/>
      <c r="D75" s="2696"/>
      <c r="E75" s="2698"/>
      <c r="F75" s="2701"/>
      <c r="G75" s="2699"/>
    </row>
    <row r="76" spans="1:7" hidden="1">
      <c r="A76" s="2694"/>
      <c r="B76" s="2695"/>
      <c r="C76" s="2696"/>
      <c r="D76" s="2696"/>
      <c r="E76" s="2698"/>
      <c r="F76" s="2701"/>
      <c r="G76" s="2699"/>
    </row>
    <row r="77" spans="1:7" hidden="1">
      <c r="A77" s="2694"/>
      <c r="B77" s="2695"/>
      <c r="C77" s="2696"/>
      <c r="D77" s="2702"/>
      <c r="E77" s="2698"/>
      <c r="F77" s="2701"/>
      <c r="G77" s="2699"/>
    </row>
    <row r="78" spans="1:7" s="2693" customFormat="1" hidden="1">
      <c r="A78" s="2708"/>
      <c r="B78" s="2708"/>
      <c r="C78" s="2702"/>
      <c r="D78" s="2702"/>
      <c r="E78" s="2703"/>
      <c r="F78" s="2702"/>
      <c r="G78" s="2704"/>
    </row>
    <row r="79" spans="1:7" hidden="1">
      <c r="A79" s="2694"/>
      <c r="B79" s="2695"/>
      <c r="C79" s="2696"/>
      <c r="D79" s="2696"/>
      <c r="E79" s="2698"/>
      <c r="F79" s="2701"/>
      <c r="G79" s="2699"/>
    </row>
    <row r="80" spans="1:7" hidden="1">
      <c r="A80" s="2694"/>
      <c r="B80" s="2695"/>
      <c r="C80" s="2696"/>
      <c r="D80" s="2696"/>
      <c r="E80" s="2698"/>
      <c r="F80" s="2701"/>
      <c r="G80" s="2699"/>
    </row>
    <row r="81" spans="1:7" s="2693" customFormat="1" hidden="1">
      <c r="A81" s="2708"/>
      <c r="B81" s="2709"/>
      <c r="C81" s="2702"/>
      <c r="D81" s="2702"/>
      <c r="E81" s="2703"/>
      <c r="F81" s="2702"/>
      <c r="G81" s="2704"/>
    </row>
    <row r="82" spans="1:7" hidden="1">
      <c r="A82" s="2694"/>
      <c r="B82" s="2695"/>
      <c r="C82" s="2696"/>
      <c r="D82" s="2696"/>
      <c r="E82" s="2699"/>
      <c r="F82" s="2701"/>
      <c r="G82" s="2699"/>
    </row>
    <row r="83" spans="1:7" s="2711" customFormat="1" hidden="1">
      <c r="A83" s="2699"/>
      <c r="B83" s="2699"/>
      <c r="C83" s="2701"/>
      <c r="D83" s="2696"/>
      <c r="E83" s="2699"/>
      <c r="F83" s="2701"/>
      <c r="G83" s="2699"/>
    </row>
    <row r="84" spans="1:7" s="2693" customFormat="1" hidden="1">
      <c r="A84" s="2708"/>
      <c r="B84" s="2709"/>
      <c r="C84" s="2702"/>
      <c r="D84" s="2702"/>
      <c r="E84" s="2703"/>
      <c r="F84" s="2702"/>
      <c r="G84" s="2704"/>
    </row>
    <row r="85" spans="1:7" hidden="1">
      <c r="A85" s="2694"/>
      <c r="B85" s="2695"/>
      <c r="C85" s="2696"/>
      <c r="D85" s="2696"/>
      <c r="E85" s="2698"/>
      <c r="F85" s="2701"/>
      <c r="G85" s="2699"/>
    </row>
    <row r="86" spans="1:7" hidden="1">
      <c r="A86" s="2694"/>
      <c r="B86" s="2695"/>
      <c r="C86" s="2696"/>
      <c r="D86" s="2696"/>
      <c r="E86" s="2698"/>
      <c r="F86" s="2701"/>
      <c r="G86" s="2699"/>
    </row>
    <row r="87" spans="1:7" s="2693" customFormat="1" hidden="1">
      <c r="A87" s="2708"/>
      <c r="B87" s="2709"/>
      <c r="C87" s="2702"/>
      <c r="D87" s="2702"/>
      <c r="E87" s="2703"/>
      <c r="F87" s="2702"/>
      <c r="G87" s="2704"/>
    </row>
    <row r="88" spans="1:7" hidden="1">
      <c r="A88" s="2694"/>
      <c r="B88" s="2695"/>
      <c r="C88" s="2696"/>
      <c r="D88" s="2696"/>
      <c r="E88" s="2698"/>
      <c r="F88" s="2701"/>
      <c r="G88" s="2699"/>
    </row>
    <row r="89" spans="1:7" hidden="1">
      <c r="A89" s="2694"/>
      <c r="B89" s="2695"/>
      <c r="C89" s="2696"/>
      <c r="D89" s="2696"/>
      <c r="E89" s="2698"/>
      <c r="F89" s="2701"/>
      <c r="G89" s="2699"/>
    </row>
    <row r="90" spans="1:7" hidden="1">
      <c r="A90" s="2694"/>
      <c r="B90" s="2695"/>
      <c r="C90" s="2696"/>
      <c r="D90" s="2696"/>
      <c r="E90" s="2698"/>
      <c r="F90" s="2701"/>
      <c r="G90" s="2699"/>
    </row>
    <row r="91" spans="1:7" hidden="1">
      <c r="A91" s="2694"/>
      <c r="B91" s="2695"/>
      <c r="C91" s="2696"/>
      <c r="D91" s="2696"/>
      <c r="E91" s="2699"/>
      <c r="F91" s="2701"/>
      <c r="G91" s="2699"/>
    </row>
    <row r="92" spans="1:7" hidden="1">
      <c r="A92" s="2694"/>
      <c r="B92" s="2695"/>
      <c r="C92" s="2696"/>
      <c r="D92" s="2696"/>
      <c r="E92" s="2699"/>
      <c r="F92" s="2701"/>
      <c r="G92" s="2699"/>
    </row>
    <row r="93" spans="1:7" hidden="1">
      <c r="A93" s="2694"/>
      <c r="B93" s="2695"/>
      <c r="C93" s="2696"/>
      <c r="D93" s="2696"/>
      <c r="E93" s="2699"/>
      <c r="F93" s="2701"/>
      <c r="G93" s="2699"/>
    </row>
    <row r="94" spans="1:7" s="2693" customFormat="1" hidden="1">
      <c r="A94" s="2708"/>
      <c r="B94" s="2709"/>
      <c r="C94" s="2702"/>
      <c r="D94" s="2702"/>
      <c r="E94" s="2710"/>
      <c r="F94" s="2702"/>
      <c r="G94" s="2704"/>
    </row>
    <row r="95" spans="1:7" hidden="1">
      <c r="A95" s="2694"/>
      <c r="B95" s="2695"/>
      <c r="C95" s="2696"/>
      <c r="D95" s="2696"/>
      <c r="E95" s="2699"/>
      <c r="F95" s="2701"/>
      <c r="G95" s="2699"/>
    </row>
    <row r="96" spans="1:7" hidden="1">
      <c r="A96" s="2694"/>
      <c r="B96" s="2695"/>
      <c r="C96" s="2696"/>
      <c r="D96" s="2696"/>
      <c r="E96" s="2699"/>
      <c r="F96" s="2701"/>
      <c r="G96" s="2699"/>
    </row>
    <row r="97" spans="1:7" hidden="1">
      <c r="A97" s="2694"/>
      <c r="B97" s="2695"/>
      <c r="C97" s="2696"/>
      <c r="D97" s="2696"/>
      <c r="E97" s="2699"/>
      <c r="F97" s="2701"/>
      <c r="G97" s="2699"/>
    </row>
    <row r="98" spans="1:7" hidden="1">
      <c r="A98" s="2694"/>
      <c r="B98" s="2695"/>
      <c r="C98" s="2696"/>
      <c r="D98" s="2696"/>
      <c r="E98" s="2699"/>
      <c r="F98" s="2701"/>
      <c r="G98" s="2699"/>
    </row>
    <row r="99" spans="1:7" hidden="1">
      <c r="A99" s="2694"/>
      <c r="B99" s="2695"/>
      <c r="C99" s="2696"/>
      <c r="D99" s="2696"/>
      <c r="E99" s="2698"/>
      <c r="F99" s="2701"/>
      <c r="G99" s="2699"/>
    </row>
    <row r="100" spans="1:7" hidden="1">
      <c r="A100" s="2694"/>
      <c r="B100" s="2695"/>
      <c r="C100" s="2696"/>
      <c r="D100" s="2696"/>
      <c r="E100" s="2698"/>
      <c r="F100" s="2701"/>
      <c r="G100" s="2699"/>
    </row>
    <row r="101" spans="1:7" s="2693" customFormat="1" hidden="1">
      <c r="A101" s="2708"/>
      <c r="B101" s="2709"/>
      <c r="C101" s="2702"/>
      <c r="D101" s="2702"/>
      <c r="E101" s="2710"/>
      <c r="F101" s="2702"/>
      <c r="G101" s="2704"/>
    </row>
    <row r="102" spans="1:7" hidden="1">
      <c r="A102" s="2694"/>
      <c r="B102" s="2695"/>
      <c r="C102" s="2696"/>
      <c r="D102" s="2696"/>
      <c r="E102" s="2698"/>
      <c r="F102" s="2701"/>
      <c r="G102" s="2699"/>
    </row>
    <row r="103" spans="1:7">
      <c r="A103" s="2694">
        <v>36</v>
      </c>
      <c r="B103" s="2695">
        <v>42494</v>
      </c>
      <c r="C103" s="2696"/>
      <c r="D103" s="2696">
        <v>1721.8</v>
      </c>
      <c r="E103" s="2698" t="s">
        <v>805</v>
      </c>
      <c r="F103" s="2699" t="s">
        <v>734</v>
      </c>
      <c r="G103" s="2699"/>
    </row>
    <row r="104" spans="1:7">
      <c r="A104" s="2694"/>
      <c r="B104" s="2695"/>
      <c r="C104" s="2696"/>
      <c r="D104" s="2696">
        <v>1134.2</v>
      </c>
      <c r="E104" s="2698" t="s">
        <v>806</v>
      </c>
      <c r="F104" s="2701" t="s">
        <v>721</v>
      </c>
      <c r="G104" s="2699"/>
    </row>
    <row r="105" spans="1:7">
      <c r="A105" s="2694"/>
      <c r="B105" s="2695"/>
      <c r="C105" s="2702">
        <f>SUM(C34)</f>
        <v>4561</v>
      </c>
      <c r="D105" s="2702">
        <f>SUM(D34:D104)</f>
        <v>40044.600000000006</v>
      </c>
      <c r="E105" s="2703" t="s">
        <v>744</v>
      </c>
      <c r="F105" s="2702">
        <f>D105-C105</f>
        <v>35483.600000000006</v>
      </c>
      <c r="G105" s="2699"/>
    </row>
    <row r="106" spans="1:7">
      <c r="A106" s="2694">
        <v>39</v>
      </c>
      <c r="B106" s="2695">
        <v>42543</v>
      </c>
      <c r="C106" s="2696">
        <v>1351.9</v>
      </c>
      <c r="D106" s="2696"/>
      <c r="E106" s="2698" t="s">
        <v>807</v>
      </c>
      <c r="F106" s="2701">
        <v>20</v>
      </c>
      <c r="G106" s="2699"/>
    </row>
    <row r="107" spans="1:7">
      <c r="A107" s="2694"/>
      <c r="B107" s="2695"/>
      <c r="C107" s="2696"/>
      <c r="D107" s="2696">
        <v>3332.5</v>
      </c>
      <c r="E107" s="2698" t="s">
        <v>808</v>
      </c>
      <c r="F107" s="2699" t="s">
        <v>734</v>
      </c>
      <c r="G107" s="2699"/>
    </row>
    <row r="108" spans="1:7">
      <c r="A108" s="2694"/>
      <c r="B108" s="2695"/>
      <c r="C108" s="2696"/>
      <c r="D108" s="2696">
        <v>2250</v>
      </c>
      <c r="E108" s="2698" t="s">
        <v>809</v>
      </c>
      <c r="F108" s="2699" t="s">
        <v>734</v>
      </c>
      <c r="G108" s="2699"/>
    </row>
    <row r="109" spans="1:7">
      <c r="A109" s="2694"/>
      <c r="B109" s="2695"/>
      <c r="C109" s="2696"/>
      <c r="D109" s="2696">
        <v>1052</v>
      </c>
      <c r="E109" s="2698" t="s">
        <v>810</v>
      </c>
      <c r="F109" s="2699" t="s">
        <v>734</v>
      </c>
      <c r="G109" s="2699"/>
    </row>
    <row r="110" spans="1:7" s="2693" customFormat="1">
      <c r="A110" s="2708"/>
      <c r="B110" s="2709"/>
      <c r="C110" s="2702">
        <f>SUM(C105:C109)</f>
        <v>5912.9</v>
      </c>
      <c r="D110" s="2702">
        <f>SUM(D105:D109)</f>
        <v>46679.100000000006</v>
      </c>
      <c r="E110" s="2703" t="s">
        <v>756</v>
      </c>
      <c r="F110" s="2702">
        <f>D110-C110</f>
        <v>40766.200000000004</v>
      </c>
      <c r="G110" s="2704"/>
    </row>
    <row r="111" spans="1:7">
      <c r="A111" s="2694">
        <v>42</v>
      </c>
      <c r="B111" s="2695">
        <v>42578</v>
      </c>
      <c r="C111" s="2696"/>
      <c r="D111" s="2696">
        <v>151</v>
      </c>
      <c r="E111" s="2698" t="s">
        <v>811</v>
      </c>
      <c r="F111" s="2699" t="s">
        <v>731</v>
      </c>
      <c r="G111" s="2699"/>
    </row>
    <row r="112" spans="1:7" hidden="1">
      <c r="A112" s="2694"/>
      <c r="B112" s="2695"/>
      <c r="C112" s="2696"/>
      <c r="D112" s="2696"/>
      <c r="E112" s="2698"/>
      <c r="F112" s="2699"/>
      <c r="G112" s="2699"/>
    </row>
    <row r="113" spans="1:8" s="2693" customFormat="1" hidden="1">
      <c r="A113" s="2708"/>
      <c r="B113" s="2708"/>
      <c r="C113" s="2702"/>
      <c r="D113" s="2702"/>
      <c r="E113" s="2704" t="s">
        <v>763</v>
      </c>
      <c r="F113" s="2706"/>
      <c r="G113" s="2704"/>
    </row>
    <row r="114" spans="1:8" s="2711" customFormat="1" hidden="1">
      <c r="A114" s="2699"/>
      <c r="B114" s="2699"/>
      <c r="C114" s="2701"/>
      <c r="D114" s="2696"/>
      <c r="E114" s="2699"/>
      <c r="F114" s="2701"/>
      <c r="G114" s="2699"/>
    </row>
    <row r="115" spans="1:8" s="2711" customFormat="1" hidden="1">
      <c r="A115" s="2699"/>
      <c r="B115" s="2699"/>
      <c r="C115" s="2701"/>
      <c r="D115" s="2696"/>
      <c r="E115" s="2699"/>
      <c r="F115" s="2701"/>
      <c r="G115" s="2699"/>
    </row>
    <row r="116" spans="1:8" s="2711" customFormat="1" hidden="1">
      <c r="A116" s="2699">
        <v>29</v>
      </c>
      <c r="B116" s="2712">
        <v>42396</v>
      </c>
      <c r="C116" s="2701"/>
      <c r="D116" s="2696">
        <v>1208</v>
      </c>
      <c r="E116" s="2699" t="s">
        <v>812</v>
      </c>
      <c r="F116" s="2701" t="s">
        <v>716</v>
      </c>
      <c r="G116" s="2699"/>
    </row>
    <row r="117" spans="1:8" s="2713" customFormat="1" hidden="1">
      <c r="A117" s="2704"/>
      <c r="B117" s="2704"/>
      <c r="C117" s="2702"/>
      <c r="D117" s="2702"/>
      <c r="E117" s="2703"/>
      <c r="F117" s="2702"/>
      <c r="G117" s="2704"/>
    </row>
    <row r="118" spans="1:8" s="2711" customFormat="1" hidden="1">
      <c r="A118" s="2699"/>
      <c r="B118" s="2699"/>
      <c r="C118" s="2701"/>
      <c r="D118" s="2696"/>
      <c r="E118" s="2699"/>
      <c r="F118" s="2701"/>
      <c r="G118" s="2699"/>
    </row>
    <row r="119" spans="1:8" s="2713" customFormat="1">
      <c r="A119" s="2704"/>
      <c r="B119" s="2704"/>
      <c r="C119" s="2702">
        <f>SUM(C110:C111)</f>
        <v>5912.9</v>
      </c>
      <c r="D119" s="2702">
        <f>SUM(D110:D111)</f>
        <v>46830.100000000006</v>
      </c>
      <c r="E119" s="2703" t="s">
        <v>762</v>
      </c>
      <c r="F119" s="2702">
        <f>D119-C119</f>
        <v>40917.200000000004</v>
      </c>
      <c r="G119" s="2704"/>
    </row>
    <row r="120" spans="1:8" ht="25.5" customHeight="1">
      <c r="A120" s="2714"/>
      <c r="B120" s="2714"/>
      <c r="C120" s="2715"/>
      <c r="D120" s="2715"/>
      <c r="E120" s="2716"/>
      <c r="F120" s="2715"/>
      <c r="G120" s="2717"/>
    </row>
    <row r="121" spans="1:8">
      <c r="A121" s="2718" t="s">
        <v>700</v>
      </c>
      <c r="B121" s="2718"/>
      <c r="C121" s="2718"/>
      <c r="D121" s="2718"/>
      <c r="E121" s="2718"/>
      <c r="F121" s="2718"/>
      <c r="G121" s="2718"/>
    </row>
    <row r="122" spans="1:8">
      <c r="A122" s="2718"/>
      <c r="B122" s="2718"/>
      <c r="C122" s="2718"/>
      <c r="D122" s="2718"/>
      <c r="E122" s="2718"/>
      <c r="F122" s="2718"/>
      <c r="G122" s="2718"/>
    </row>
    <row r="123" spans="1:8">
      <c r="A123" s="2718"/>
      <c r="B123" s="2718"/>
      <c r="C123" s="2718"/>
      <c r="D123" s="2718"/>
      <c r="E123" s="2718"/>
      <c r="F123" s="2718"/>
      <c r="G123" s="2718"/>
      <c r="H123" s="2719"/>
    </row>
    <row r="124" spans="1:8">
      <c r="A124" s="2711"/>
      <c r="B124" s="2711"/>
      <c r="C124" s="2711"/>
      <c r="D124" s="2711"/>
      <c r="E124" s="2711"/>
      <c r="F124" s="2711"/>
      <c r="G124" s="2711"/>
    </row>
    <row r="125" spans="1:8">
      <c r="A125" s="2718"/>
      <c r="B125" s="2718"/>
      <c r="C125" s="2718"/>
      <c r="D125" s="2718"/>
      <c r="E125" s="2718"/>
      <c r="F125" s="2718"/>
      <c r="G125" s="2718"/>
    </row>
    <row r="126" spans="1:8">
      <c r="A126" s="2718"/>
      <c r="B126" s="2718"/>
      <c r="C126" s="2718"/>
      <c r="D126" s="2718"/>
      <c r="E126" s="2718"/>
      <c r="F126" s="2718"/>
      <c r="G126" s="2718"/>
    </row>
    <row r="127" spans="1:8">
      <c r="A127" s="2718"/>
      <c r="B127" s="2718"/>
      <c r="C127" s="2718"/>
      <c r="D127" s="2718"/>
      <c r="E127" s="2718"/>
      <c r="F127" s="2718"/>
      <c r="G127" s="2718"/>
    </row>
    <row r="128" spans="1:8">
      <c r="A128" s="2718"/>
      <c r="B128" s="2718"/>
      <c r="C128" s="2718"/>
      <c r="D128" s="2718"/>
      <c r="E128" s="2718"/>
      <c r="F128" s="2718"/>
      <c r="G128" s="2718"/>
    </row>
    <row r="129" spans="1:7">
      <c r="A129" s="2718"/>
      <c r="B129" s="2718"/>
      <c r="C129" s="2718"/>
      <c r="D129" s="2718"/>
      <c r="E129" s="2718"/>
      <c r="F129" s="2718"/>
      <c r="G129" s="2718"/>
    </row>
    <row r="130" spans="1:7">
      <c r="A130" s="2718"/>
      <c r="B130" s="2718"/>
      <c r="C130" s="2718"/>
      <c r="D130" s="2718"/>
      <c r="E130" s="2718"/>
      <c r="F130" s="2718"/>
      <c r="G130" s="2718"/>
    </row>
    <row r="131" spans="1:7">
      <c r="A131" s="2718"/>
      <c r="B131" s="2718"/>
      <c r="C131" s="2718"/>
      <c r="D131" s="2718"/>
      <c r="E131" s="2718"/>
      <c r="F131" s="2718"/>
      <c r="G131" s="2718"/>
    </row>
    <row r="132" spans="1:7">
      <c r="A132" s="2718"/>
      <c r="B132" s="2718"/>
      <c r="C132" s="2718"/>
      <c r="D132" s="2718"/>
      <c r="E132" s="2718"/>
      <c r="F132" s="2718"/>
      <c r="G132" s="2718"/>
    </row>
    <row r="133" spans="1:7">
      <c r="A133" s="2718"/>
      <c r="B133" s="2718"/>
      <c r="C133" s="2718"/>
      <c r="D133" s="2718"/>
      <c r="E133" s="2718"/>
      <c r="F133" s="2718"/>
      <c r="G133" s="2718"/>
    </row>
    <row r="134" spans="1:7">
      <c r="A134" s="2718"/>
      <c r="B134" s="2718"/>
      <c r="C134" s="2718"/>
      <c r="D134" s="2718"/>
      <c r="E134" s="2718"/>
      <c r="F134" s="2718"/>
      <c r="G134" s="2718"/>
    </row>
    <row r="135" spans="1:7">
      <c r="A135" s="2718"/>
      <c r="B135" s="2718"/>
      <c r="C135" s="2718"/>
      <c r="D135" s="2718"/>
      <c r="E135" s="2718"/>
      <c r="F135" s="2718"/>
      <c r="G135" s="2718"/>
    </row>
    <row r="136" spans="1:7">
      <c r="A136" s="2718"/>
      <c r="B136" s="2718"/>
      <c r="C136" s="2718"/>
      <c r="D136" s="2718"/>
      <c r="E136" s="2718"/>
      <c r="F136" s="2718"/>
      <c r="G136" s="2718"/>
    </row>
  </sheetData>
  <mergeCells count="16">
    <mergeCell ref="A133:G133"/>
    <mergeCell ref="A134:G134"/>
    <mergeCell ref="A135:G135"/>
    <mergeCell ref="A136:G136"/>
    <mergeCell ref="A127:G127"/>
    <mergeCell ref="A128:G128"/>
    <mergeCell ref="A129:G129"/>
    <mergeCell ref="A130:G130"/>
    <mergeCell ref="A131:G131"/>
    <mergeCell ref="A132:G132"/>
    <mergeCell ref="A2:F2"/>
    <mergeCell ref="A121:G121"/>
    <mergeCell ref="A122:G122"/>
    <mergeCell ref="A123:H123"/>
    <mergeCell ref="A125:G125"/>
    <mergeCell ref="A126:G126"/>
  </mergeCells>
  <pageMargins left="1.299212598425197" right="0.70866141732283472" top="0.59055118110236227" bottom="0.3937007874015748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activeCell="N21" sqref="N20:N21"/>
    </sheetView>
  </sheetViews>
  <sheetFormatPr defaultRowHeight="12.75"/>
  <cols>
    <col min="1" max="1" width="37.7109375" style="763" customWidth="1"/>
    <col min="2" max="2" width="13.5703125" style="763" customWidth="1"/>
    <col min="3" max="4" width="10.85546875" style="763" hidden="1" customWidth="1"/>
    <col min="5" max="5" width="6.42578125" style="766" customWidth="1"/>
    <col min="6" max="6" width="11.7109375" style="763" hidden="1" customWidth="1"/>
    <col min="7" max="8" width="11.5703125" style="763" hidden="1" customWidth="1"/>
    <col min="9" max="9" width="11.5703125" style="763" customWidth="1"/>
    <col min="10" max="10" width="11.42578125" style="763" customWidth="1"/>
    <col min="11" max="16" width="9.42578125" style="763" customWidth="1"/>
    <col min="17" max="22" width="9.42578125" style="763" hidden="1" customWidth="1"/>
    <col min="23" max="24" width="11" style="763" customWidth="1"/>
    <col min="25" max="16384" width="9.140625" style="763"/>
  </cols>
  <sheetData>
    <row r="1" spans="1:24" s="908" customFormat="1" ht="15">
      <c r="A1" s="916" t="s">
        <v>504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</row>
    <row r="2" spans="1:24" ht="21.75" customHeight="1">
      <c r="A2" s="764"/>
      <c r="B2" s="765"/>
      <c r="J2" s="767"/>
      <c r="R2" s="917" t="s">
        <v>617</v>
      </c>
      <c r="S2" s="917"/>
      <c r="T2" s="917"/>
      <c r="U2" s="917"/>
      <c r="V2" s="917"/>
      <c r="W2" s="917"/>
      <c r="X2" s="917"/>
    </row>
    <row r="3" spans="1:24" ht="15.75">
      <c r="A3" s="768" t="s">
        <v>438</v>
      </c>
      <c r="B3" s="918" t="s">
        <v>618</v>
      </c>
      <c r="C3" s="919"/>
      <c r="D3" s="919"/>
      <c r="E3" s="919"/>
      <c r="F3" s="919"/>
      <c r="G3" s="919"/>
      <c r="H3" s="920"/>
      <c r="I3" s="769"/>
      <c r="J3" s="770"/>
    </row>
    <row r="4" spans="1:24" ht="23.25" customHeight="1" thickBot="1">
      <c r="A4" s="767" t="s">
        <v>440</v>
      </c>
      <c r="J4" s="767"/>
    </row>
    <row r="5" spans="1:24" ht="15">
      <c r="A5" s="771"/>
      <c r="B5" s="772"/>
      <c r="C5" s="772"/>
      <c r="D5" s="772"/>
      <c r="E5" s="773"/>
      <c r="F5" s="772"/>
      <c r="G5" s="774"/>
      <c r="H5" s="772"/>
      <c r="I5" s="772"/>
      <c r="J5" s="775" t="s">
        <v>31</v>
      </c>
      <c r="K5" s="776"/>
      <c r="L5" s="777"/>
      <c r="M5" s="777"/>
      <c r="N5" s="777"/>
      <c r="O5" s="777"/>
      <c r="P5" s="778" t="s">
        <v>441</v>
      </c>
      <c r="Q5" s="777"/>
      <c r="R5" s="777"/>
      <c r="S5" s="777"/>
      <c r="T5" s="777"/>
      <c r="U5" s="777"/>
      <c r="V5" s="777"/>
      <c r="W5" s="779" t="s">
        <v>442</v>
      </c>
      <c r="X5" s="780" t="s">
        <v>443</v>
      </c>
    </row>
    <row r="6" spans="1:24" ht="13.5" thickBot="1">
      <c r="A6" s="781" t="s">
        <v>29</v>
      </c>
      <c r="B6" s="782" t="s">
        <v>444</v>
      </c>
      <c r="C6" s="782" t="s">
        <v>509</v>
      </c>
      <c r="D6" s="782" t="s">
        <v>510</v>
      </c>
      <c r="E6" s="782" t="s">
        <v>511</v>
      </c>
      <c r="F6" s="782" t="s">
        <v>619</v>
      </c>
      <c r="G6" s="782" t="s">
        <v>620</v>
      </c>
      <c r="H6" s="782" t="s">
        <v>621</v>
      </c>
      <c r="I6" s="782" t="s">
        <v>622</v>
      </c>
      <c r="J6" s="783">
        <v>2016</v>
      </c>
      <c r="K6" s="784" t="s">
        <v>445</v>
      </c>
      <c r="L6" s="785" t="s">
        <v>446</v>
      </c>
      <c r="M6" s="785" t="s">
        <v>447</v>
      </c>
      <c r="N6" s="785" t="s">
        <v>448</v>
      </c>
      <c r="O6" s="785" t="s">
        <v>449</v>
      </c>
      <c r="P6" s="785" t="s">
        <v>450</v>
      </c>
      <c r="Q6" s="785" t="s">
        <v>451</v>
      </c>
      <c r="R6" s="785" t="s">
        <v>452</v>
      </c>
      <c r="S6" s="785" t="s">
        <v>453</v>
      </c>
      <c r="T6" s="785" t="s">
        <v>454</v>
      </c>
      <c r="U6" s="785" t="s">
        <v>455</v>
      </c>
      <c r="V6" s="784" t="s">
        <v>456</v>
      </c>
      <c r="W6" s="786" t="s">
        <v>457</v>
      </c>
      <c r="X6" s="787" t="s">
        <v>458</v>
      </c>
    </row>
    <row r="7" spans="1:24">
      <c r="A7" s="788" t="s">
        <v>459</v>
      </c>
      <c r="B7" s="789"/>
      <c r="C7" s="790">
        <v>104</v>
      </c>
      <c r="D7" s="790">
        <v>104</v>
      </c>
      <c r="E7" s="791"/>
      <c r="F7" s="792">
        <v>139</v>
      </c>
      <c r="G7" s="793">
        <v>139</v>
      </c>
      <c r="H7" s="794">
        <v>158</v>
      </c>
      <c r="I7" s="794">
        <v>145</v>
      </c>
      <c r="J7" s="795">
        <v>145</v>
      </c>
      <c r="K7" s="479">
        <v>141</v>
      </c>
      <c r="L7" s="480">
        <v>145</v>
      </c>
      <c r="M7" s="480">
        <v>147</v>
      </c>
      <c r="N7" s="480">
        <v>148</v>
      </c>
      <c r="O7" s="481">
        <v>147</v>
      </c>
      <c r="P7" s="481">
        <v>144</v>
      </c>
      <c r="Q7" s="481"/>
      <c r="R7" s="481"/>
      <c r="S7" s="481"/>
      <c r="T7" s="481"/>
      <c r="U7" s="481"/>
      <c r="V7" s="482"/>
      <c r="W7" s="796" t="s">
        <v>460</v>
      </c>
      <c r="X7" s="797" t="s">
        <v>460</v>
      </c>
    </row>
    <row r="8" spans="1:24" ht="13.5" thickBot="1">
      <c r="A8" s="798" t="s">
        <v>461</v>
      </c>
      <c r="B8" s="799"/>
      <c r="C8" s="800">
        <v>101</v>
      </c>
      <c r="D8" s="800">
        <v>104</v>
      </c>
      <c r="E8" s="801"/>
      <c r="F8" s="802">
        <v>138</v>
      </c>
      <c r="G8" s="803">
        <v>138</v>
      </c>
      <c r="H8" s="802">
        <v>153.35</v>
      </c>
      <c r="I8" s="802">
        <v>142.255</v>
      </c>
      <c r="J8" s="804">
        <v>143</v>
      </c>
      <c r="K8" s="486">
        <v>138.80000000000001</v>
      </c>
      <c r="L8" s="489">
        <v>142.80000000000001</v>
      </c>
      <c r="M8" s="490">
        <v>144.80000000000001</v>
      </c>
      <c r="N8" s="490">
        <v>145.80000000000001</v>
      </c>
      <c r="O8" s="489">
        <v>145.30000000000001</v>
      </c>
      <c r="P8" s="489">
        <v>142.24</v>
      </c>
      <c r="Q8" s="489"/>
      <c r="R8" s="489"/>
      <c r="S8" s="489"/>
      <c r="T8" s="489"/>
      <c r="U8" s="489"/>
      <c r="V8" s="486"/>
      <c r="W8" s="805"/>
      <c r="X8" s="806" t="s">
        <v>460</v>
      </c>
    </row>
    <row r="9" spans="1:24">
      <c r="A9" s="807" t="s">
        <v>514</v>
      </c>
      <c r="B9" s="808" t="s">
        <v>515</v>
      </c>
      <c r="C9" s="809">
        <v>37915</v>
      </c>
      <c r="D9" s="809">
        <v>39774</v>
      </c>
      <c r="E9" s="810" t="s">
        <v>516</v>
      </c>
      <c r="F9" s="811">
        <v>24327</v>
      </c>
      <c r="G9" s="812">
        <v>24978</v>
      </c>
      <c r="H9" s="813">
        <v>28151</v>
      </c>
      <c r="I9" s="813">
        <v>31474</v>
      </c>
      <c r="J9" s="814" t="s">
        <v>460</v>
      </c>
      <c r="K9" s="515">
        <v>31490</v>
      </c>
      <c r="L9" s="815">
        <v>31252</v>
      </c>
      <c r="M9" s="500">
        <v>31296</v>
      </c>
      <c r="N9" s="500">
        <v>31313</v>
      </c>
      <c r="O9" s="499">
        <v>31535</v>
      </c>
      <c r="P9" s="499">
        <v>31417</v>
      </c>
      <c r="Q9" s="501"/>
      <c r="R9" s="501"/>
      <c r="S9" s="501"/>
      <c r="T9" s="501"/>
      <c r="U9" s="501"/>
      <c r="V9" s="495"/>
      <c r="W9" s="816" t="s">
        <v>460</v>
      </c>
      <c r="X9" s="817" t="s">
        <v>460</v>
      </c>
    </row>
    <row r="10" spans="1:24">
      <c r="A10" s="818" t="s">
        <v>517</v>
      </c>
      <c r="B10" s="819" t="s">
        <v>518</v>
      </c>
      <c r="C10" s="820">
        <v>-16164</v>
      </c>
      <c r="D10" s="820">
        <v>-17825</v>
      </c>
      <c r="E10" s="810" t="s">
        <v>519</v>
      </c>
      <c r="F10" s="811">
        <v>22791</v>
      </c>
      <c r="G10" s="570">
        <v>23076</v>
      </c>
      <c r="H10" s="811">
        <v>26173</v>
      </c>
      <c r="I10" s="811">
        <v>28779</v>
      </c>
      <c r="J10" s="821" t="s">
        <v>460</v>
      </c>
      <c r="K10" s="498">
        <v>28836</v>
      </c>
      <c r="L10" s="506">
        <v>28271</v>
      </c>
      <c r="M10" s="507">
        <v>27894</v>
      </c>
      <c r="N10" s="507">
        <v>27959</v>
      </c>
      <c r="O10" s="499">
        <v>28040</v>
      </c>
      <c r="P10" s="499">
        <v>28145</v>
      </c>
      <c r="Q10" s="501"/>
      <c r="R10" s="501"/>
      <c r="S10" s="501"/>
      <c r="T10" s="501"/>
      <c r="U10" s="501"/>
      <c r="V10" s="495"/>
      <c r="W10" s="816" t="s">
        <v>460</v>
      </c>
      <c r="X10" s="817" t="s">
        <v>460</v>
      </c>
    </row>
    <row r="11" spans="1:24">
      <c r="A11" s="818" t="s">
        <v>467</v>
      </c>
      <c r="B11" s="819" t="s">
        <v>520</v>
      </c>
      <c r="C11" s="820">
        <v>604</v>
      </c>
      <c r="D11" s="820">
        <v>619</v>
      </c>
      <c r="E11" s="810" t="s">
        <v>521</v>
      </c>
      <c r="F11" s="811">
        <v>666</v>
      </c>
      <c r="G11" s="570">
        <v>526</v>
      </c>
      <c r="H11" s="811">
        <v>494</v>
      </c>
      <c r="I11" s="811">
        <v>504</v>
      </c>
      <c r="J11" s="821" t="s">
        <v>460</v>
      </c>
      <c r="K11" s="505">
        <v>527</v>
      </c>
      <c r="L11" s="506">
        <v>532</v>
      </c>
      <c r="M11" s="507">
        <v>551</v>
      </c>
      <c r="N11" s="507">
        <v>580</v>
      </c>
      <c r="O11" s="499">
        <v>567</v>
      </c>
      <c r="P11" s="499">
        <v>591</v>
      </c>
      <c r="Q11" s="501"/>
      <c r="R11" s="501"/>
      <c r="S11" s="501"/>
      <c r="T11" s="501"/>
      <c r="U11" s="501"/>
      <c r="V11" s="495"/>
      <c r="W11" s="816" t="s">
        <v>460</v>
      </c>
      <c r="X11" s="817" t="s">
        <v>460</v>
      </c>
    </row>
    <row r="12" spans="1:24">
      <c r="A12" s="818" t="s">
        <v>468</v>
      </c>
      <c r="B12" s="819" t="s">
        <v>522</v>
      </c>
      <c r="C12" s="820">
        <v>221</v>
      </c>
      <c r="D12" s="820">
        <v>610</v>
      </c>
      <c r="E12" s="810" t="s">
        <v>460</v>
      </c>
      <c r="F12" s="811">
        <v>586</v>
      </c>
      <c r="G12" s="570">
        <v>3077</v>
      </c>
      <c r="H12" s="811">
        <v>2956</v>
      </c>
      <c r="I12" s="811">
        <v>2904</v>
      </c>
      <c r="J12" s="821" t="s">
        <v>460</v>
      </c>
      <c r="K12" s="505">
        <v>3349</v>
      </c>
      <c r="L12" s="506">
        <v>2012</v>
      </c>
      <c r="M12" s="507">
        <v>7618</v>
      </c>
      <c r="N12" s="507">
        <v>4305</v>
      </c>
      <c r="O12" s="499">
        <v>10184</v>
      </c>
      <c r="P12" s="499">
        <v>14034</v>
      </c>
      <c r="Q12" s="501"/>
      <c r="R12" s="501"/>
      <c r="S12" s="501"/>
      <c r="T12" s="501"/>
      <c r="U12" s="501"/>
      <c r="V12" s="495"/>
      <c r="W12" s="816" t="s">
        <v>460</v>
      </c>
      <c r="X12" s="817" t="s">
        <v>460</v>
      </c>
    </row>
    <row r="13" spans="1:24" ht="13.5" thickBot="1">
      <c r="A13" s="788" t="s">
        <v>469</v>
      </c>
      <c r="B13" s="822" t="s">
        <v>523</v>
      </c>
      <c r="C13" s="823">
        <v>2021</v>
      </c>
      <c r="D13" s="823">
        <v>852</v>
      </c>
      <c r="E13" s="824" t="s">
        <v>524</v>
      </c>
      <c r="F13" s="825">
        <v>2489</v>
      </c>
      <c r="G13" s="826">
        <v>4741</v>
      </c>
      <c r="H13" s="825">
        <v>7389</v>
      </c>
      <c r="I13" s="825">
        <v>9743</v>
      </c>
      <c r="J13" s="827" t="s">
        <v>460</v>
      </c>
      <c r="K13" s="505">
        <v>5579</v>
      </c>
      <c r="L13" s="828">
        <v>4254</v>
      </c>
      <c r="M13" s="517">
        <v>7765</v>
      </c>
      <c r="N13" s="517">
        <v>9696</v>
      </c>
      <c r="O13" s="516">
        <v>19581</v>
      </c>
      <c r="P13" s="516">
        <v>25399</v>
      </c>
      <c r="Q13" s="518"/>
      <c r="R13" s="518"/>
      <c r="S13" s="518"/>
      <c r="T13" s="518"/>
      <c r="U13" s="518"/>
      <c r="V13" s="519"/>
      <c r="W13" s="829" t="s">
        <v>460</v>
      </c>
      <c r="X13" s="797" t="s">
        <v>460</v>
      </c>
    </row>
    <row r="14" spans="1:24" ht="13.5" thickBot="1">
      <c r="A14" s="830" t="s">
        <v>525</v>
      </c>
      <c r="B14" s="831"/>
      <c r="C14" s="832">
        <v>24618</v>
      </c>
      <c r="D14" s="832">
        <v>24087</v>
      </c>
      <c r="E14" s="833"/>
      <c r="F14" s="834">
        <v>5277</v>
      </c>
      <c r="G14" s="835">
        <v>10245</v>
      </c>
      <c r="H14" s="834">
        <v>12817</v>
      </c>
      <c r="I14" s="834">
        <v>15846</v>
      </c>
      <c r="J14" s="836" t="s">
        <v>460</v>
      </c>
      <c r="K14" s="525">
        <v>12110</v>
      </c>
      <c r="L14" s="526">
        <v>9781</v>
      </c>
      <c r="M14" s="527">
        <v>19337</v>
      </c>
      <c r="N14" s="527">
        <v>17936</v>
      </c>
      <c r="O14" s="526">
        <v>33646</v>
      </c>
      <c r="P14" s="526">
        <v>43296</v>
      </c>
      <c r="Q14" s="528"/>
      <c r="R14" s="528"/>
      <c r="S14" s="528"/>
      <c r="T14" s="528"/>
      <c r="U14" s="528"/>
      <c r="V14" s="522"/>
      <c r="W14" s="833" t="s">
        <v>460</v>
      </c>
      <c r="X14" s="837" t="s">
        <v>460</v>
      </c>
    </row>
    <row r="15" spans="1:24">
      <c r="A15" s="788" t="s">
        <v>526</v>
      </c>
      <c r="B15" s="808" t="s">
        <v>527</v>
      </c>
      <c r="C15" s="809">
        <v>7043</v>
      </c>
      <c r="D15" s="809">
        <v>7240</v>
      </c>
      <c r="E15" s="824">
        <v>401</v>
      </c>
      <c r="F15" s="825">
        <v>1536</v>
      </c>
      <c r="G15" s="826">
        <v>1902</v>
      </c>
      <c r="H15" s="825">
        <v>1978</v>
      </c>
      <c r="I15" s="825">
        <v>2695</v>
      </c>
      <c r="J15" s="814" t="s">
        <v>460</v>
      </c>
      <c r="K15" s="515">
        <v>2653</v>
      </c>
      <c r="L15" s="516">
        <v>3015</v>
      </c>
      <c r="M15" s="517">
        <v>3402</v>
      </c>
      <c r="N15" s="517">
        <v>3361</v>
      </c>
      <c r="O15" s="516">
        <v>3320</v>
      </c>
      <c r="P15" s="516">
        <v>3271</v>
      </c>
      <c r="Q15" s="518"/>
      <c r="R15" s="518"/>
      <c r="S15" s="518"/>
      <c r="T15" s="518"/>
      <c r="U15" s="518"/>
      <c r="V15" s="519"/>
      <c r="W15" s="829" t="s">
        <v>460</v>
      </c>
      <c r="X15" s="797" t="s">
        <v>460</v>
      </c>
    </row>
    <row r="16" spans="1:24">
      <c r="A16" s="818" t="s">
        <v>528</v>
      </c>
      <c r="B16" s="819" t="s">
        <v>529</v>
      </c>
      <c r="C16" s="820">
        <v>1001</v>
      </c>
      <c r="D16" s="820">
        <v>820</v>
      </c>
      <c r="E16" s="810" t="s">
        <v>530</v>
      </c>
      <c r="F16" s="811">
        <v>1388</v>
      </c>
      <c r="G16" s="570">
        <v>1714</v>
      </c>
      <c r="H16" s="811">
        <v>2265</v>
      </c>
      <c r="I16" s="811">
        <v>2912</v>
      </c>
      <c r="J16" s="821" t="s">
        <v>460</v>
      </c>
      <c r="K16" s="498">
        <v>2964</v>
      </c>
      <c r="L16" s="499">
        <v>2603</v>
      </c>
      <c r="M16" s="500">
        <v>2265</v>
      </c>
      <c r="N16" s="500">
        <v>2347</v>
      </c>
      <c r="O16" s="499">
        <v>2515</v>
      </c>
      <c r="P16" s="499">
        <v>2666</v>
      </c>
      <c r="Q16" s="501"/>
      <c r="R16" s="501"/>
      <c r="S16" s="501"/>
      <c r="T16" s="501"/>
      <c r="U16" s="501"/>
      <c r="V16" s="495"/>
      <c r="W16" s="816" t="s">
        <v>460</v>
      </c>
      <c r="X16" s="817" t="s">
        <v>460</v>
      </c>
    </row>
    <row r="17" spans="1:24">
      <c r="A17" s="818" t="s">
        <v>473</v>
      </c>
      <c r="B17" s="819" t="s">
        <v>531</v>
      </c>
      <c r="C17" s="820">
        <v>14718</v>
      </c>
      <c r="D17" s="820">
        <v>14718</v>
      </c>
      <c r="E17" s="810" t="s">
        <v>460</v>
      </c>
      <c r="F17" s="811">
        <v>0</v>
      </c>
      <c r="G17" s="570">
        <v>0</v>
      </c>
      <c r="H17" s="811">
        <v>0</v>
      </c>
      <c r="I17" s="811">
        <v>0</v>
      </c>
      <c r="J17" s="821" t="s">
        <v>460</v>
      </c>
      <c r="K17" s="505">
        <v>0</v>
      </c>
      <c r="L17" s="506">
        <v>0</v>
      </c>
      <c r="M17" s="507">
        <v>0</v>
      </c>
      <c r="N17" s="507">
        <v>0</v>
      </c>
      <c r="O17" s="499">
        <v>0</v>
      </c>
      <c r="P17" s="499">
        <v>0</v>
      </c>
      <c r="Q17" s="501"/>
      <c r="R17" s="501"/>
      <c r="S17" s="501"/>
      <c r="T17" s="501"/>
      <c r="U17" s="501"/>
      <c r="V17" s="495"/>
      <c r="W17" s="816" t="s">
        <v>460</v>
      </c>
      <c r="X17" s="817" t="s">
        <v>460</v>
      </c>
    </row>
    <row r="18" spans="1:24">
      <c r="A18" s="818" t="s">
        <v>474</v>
      </c>
      <c r="B18" s="819" t="s">
        <v>532</v>
      </c>
      <c r="C18" s="820">
        <v>1758</v>
      </c>
      <c r="D18" s="820">
        <v>1762</v>
      </c>
      <c r="E18" s="810" t="s">
        <v>460</v>
      </c>
      <c r="F18" s="811">
        <v>8278</v>
      </c>
      <c r="G18" s="570">
        <v>8491</v>
      </c>
      <c r="H18" s="811">
        <v>8397</v>
      </c>
      <c r="I18" s="811">
        <v>10192</v>
      </c>
      <c r="J18" s="821" t="s">
        <v>460</v>
      </c>
      <c r="K18" s="505">
        <v>7400</v>
      </c>
      <c r="L18" s="506">
        <v>7552</v>
      </c>
      <c r="M18" s="507">
        <v>13317</v>
      </c>
      <c r="N18" s="507">
        <v>13280</v>
      </c>
      <c r="O18" s="499">
        <v>22771</v>
      </c>
      <c r="P18" s="499">
        <v>33365</v>
      </c>
      <c r="Q18" s="501"/>
      <c r="R18" s="501"/>
      <c r="S18" s="501"/>
      <c r="T18" s="501"/>
      <c r="U18" s="501"/>
      <c r="V18" s="495"/>
      <c r="W18" s="816" t="s">
        <v>460</v>
      </c>
      <c r="X18" s="817" t="s">
        <v>460</v>
      </c>
    </row>
    <row r="19" spans="1:24" ht="13.5" thickBot="1">
      <c r="A19" s="798" t="s">
        <v>533</v>
      </c>
      <c r="B19" s="838" t="s">
        <v>534</v>
      </c>
      <c r="C19" s="839">
        <v>0</v>
      </c>
      <c r="D19" s="839">
        <v>0</v>
      </c>
      <c r="E19" s="840" t="s">
        <v>460</v>
      </c>
      <c r="F19" s="811">
        <v>0</v>
      </c>
      <c r="G19" s="841">
        <v>0</v>
      </c>
      <c r="H19" s="842">
        <v>0</v>
      </c>
      <c r="I19" s="842">
        <v>0</v>
      </c>
      <c r="J19" s="843" t="s">
        <v>460</v>
      </c>
      <c r="K19" s="505">
        <v>0</v>
      </c>
      <c r="L19" s="506">
        <v>0</v>
      </c>
      <c r="M19" s="507">
        <v>0</v>
      </c>
      <c r="N19" s="507">
        <v>0</v>
      </c>
      <c r="O19" s="499">
        <v>0</v>
      </c>
      <c r="P19" s="499">
        <v>0</v>
      </c>
      <c r="Q19" s="501"/>
      <c r="R19" s="501"/>
      <c r="S19" s="501"/>
      <c r="T19" s="501"/>
      <c r="U19" s="501"/>
      <c r="V19" s="495"/>
      <c r="W19" s="844" t="s">
        <v>460</v>
      </c>
      <c r="X19" s="845" t="s">
        <v>460</v>
      </c>
    </row>
    <row r="20" spans="1:24" ht="15">
      <c r="A20" s="846" t="s">
        <v>476</v>
      </c>
      <c r="B20" s="808" t="s">
        <v>535</v>
      </c>
      <c r="C20" s="809">
        <v>12472</v>
      </c>
      <c r="D20" s="809">
        <v>13728</v>
      </c>
      <c r="E20" s="847" t="s">
        <v>460</v>
      </c>
      <c r="F20" s="848">
        <v>16950</v>
      </c>
      <c r="G20" s="849">
        <v>27292</v>
      </c>
      <c r="H20" s="848">
        <v>25127</v>
      </c>
      <c r="I20" s="848">
        <v>17845</v>
      </c>
      <c r="J20" s="592">
        <v>36284</v>
      </c>
      <c r="K20" s="541">
        <v>0</v>
      </c>
      <c r="L20" s="542">
        <v>1974</v>
      </c>
      <c r="M20" s="543">
        <v>0</v>
      </c>
      <c r="N20" s="543">
        <v>2818</v>
      </c>
      <c r="O20" s="543">
        <v>2940</v>
      </c>
      <c r="P20" s="543">
        <v>3600</v>
      </c>
      <c r="Q20" s="543"/>
      <c r="R20" s="543"/>
      <c r="S20" s="543"/>
      <c r="T20" s="543"/>
      <c r="U20" s="543"/>
      <c r="V20" s="539"/>
      <c r="W20" s="850">
        <f>SUM(K20:V20)</f>
        <v>11332</v>
      </c>
      <c r="X20" s="851">
        <f>IF(J20&lt;&gt;0,+W20/J20," - - - ")</f>
        <v>0.31231396758901997</v>
      </c>
    </row>
    <row r="21" spans="1:24" ht="15">
      <c r="A21" s="818" t="s">
        <v>477</v>
      </c>
      <c r="B21" s="819" t="s">
        <v>536</v>
      </c>
      <c r="C21" s="820">
        <v>0</v>
      </c>
      <c r="D21" s="820">
        <v>0</v>
      </c>
      <c r="E21" s="852" t="s">
        <v>460</v>
      </c>
      <c r="F21" s="811">
        <v>0</v>
      </c>
      <c r="G21" s="570">
        <v>481</v>
      </c>
      <c r="H21" s="811">
        <v>1600</v>
      </c>
      <c r="I21" s="811">
        <v>488</v>
      </c>
      <c r="J21" s="853">
        <v>0</v>
      </c>
      <c r="K21" s="549">
        <v>0</v>
      </c>
      <c r="L21" s="550">
        <v>0</v>
      </c>
      <c r="M21" s="501">
        <v>0</v>
      </c>
      <c r="N21" s="501">
        <v>0</v>
      </c>
      <c r="O21" s="501">
        <v>0</v>
      </c>
      <c r="P21" s="501">
        <v>0</v>
      </c>
      <c r="Q21" s="501"/>
      <c r="R21" s="501"/>
      <c r="S21" s="501"/>
      <c r="T21" s="501"/>
      <c r="U21" s="501"/>
      <c r="V21" s="495"/>
      <c r="W21" s="854">
        <f t="shared" ref="W21:W43" si="0">SUM(K21:V21)</f>
        <v>0</v>
      </c>
      <c r="X21" s="855" t="str">
        <f t="shared" ref="X21:X43" si="1">IF(J21&lt;&gt;0,+W21/J21," - - - ")</f>
        <v xml:space="preserve"> - - - </v>
      </c>
    </row>
    <row r="22" spans="1:24" ht="15.75" thickBot="1">
      <c r="A22" s="798" t="s">
        <v>478</v>
      </c>
      <c r="B22" s="838" t="s">
        <v>536</v>
      </c>
      <c r="C22" s="839">
        <v>0</v>
      </c>
      <c r="D22" s="839">
        <v>1215</v>
      </c>
      <c r="E22" s="856">
        <v>672</v>
      </c>
      <c r="F22" s="825">
        <v>12200</v>
      </c>
      <c r="G22" s="857">
        <v>8467</v>
      </c>
      <c r="H22" s="858">
        <v>6600</v>
      </c>
      <c r="I22" s="858">
        <v>10320</v>
      </c>
      <c r="J22" s="859">
        <v>36284</v>
      </c>
      <c r="K22" s="556">
        <v>425</v>
      </c>
      <c r="L22" s="557">
        <v>426</v>
      </c>
      <c r="M22" s="518">
        <v>571</v>
      </c>
      <c r="N22" s="518">
        <v>567</v>
      </c>
      <c r="O22" s="518">
        <v>555</v>
      </c>
      <c r="P22" s="518">
        <v>769</v>
      </c>
      <c r="Q22" s="518"/>
      <c r="R22" s="518"/>
      <c r="S22" s="518"/>
      <c r="T22" s="518"/>
      <c r="U22" s="518"/>
      <c r="V22" s="495"/>
      <c r="W22" s="860">
        <f t="shared" si="0"/>
        <v>3313</v>
      </c>
      <c r="X22" s="861">
        <f t="shared" si="1"/>
        <v>9.1307463344724948E-2</v>
      </c>
    </row>
    <row r="23" spans="1:24" ht="15">
      <c r="A23" s="807" t="s">
        <v>479</v>
      </c>
      <c r="B23" s="808" t="s">
        <v>537</v>
      </c>
      <c r="C23" s="809">
        <v>6341</v>
      </c>
      <c r="D23" s="809">
        <v>6960</v>
      </c>
      <c r="E23" s="862">
        <v>501</v>
      </c>
      <c r="F23" s="848">
        <v>11081</v>
      </c>
      <c r="G23" s="863">
        <v>11002</v>
      </c>
      <c r="H23" s="864">
        <v>12086</v>
      </c>
      <c r="I23" s="864">
        <v>12213</v>
      </c>
      <c r="J23" s="865">
        <v>12120</v>
      </c>
      <c r="K23" s="562">
        <v>958</v>
      </c>
      <c r="L23" s="542">
        <v>968</v>
      </c>
      <c r="M23" s="542">
        <v>1041</v>
      </c>
      <c r="N23" s="542">
        <v>973</v>
      </c>
      <c r="O23" s="542">
        <v>1131</v>
      </c>
      <c r="P23" s="542">
        <v>984</v>
      </c>
      <c r="Q23" s="542"/>
      <c r="R23" s="542"/>
      <c r="S23" s="542"/>
      <c r="T23" s="542"/>
      <c r="U23" s="542"/>
      <c r="V23" s="563"/>
      <c r="W23" s="866">
        <f t="shared" si="0"/>
        <v>6055</v>
      </c>
      <c r="X23" s="867">
        <f t="shared" si="1"/>
        <v>0.49958745874587457</v>
      </c>
    </row>
    <row r="24" spans="1:24" ht="15">
      <c r="A24" s="818" t="s">
        <v>480</v>
      </c>
      <c r="B24" s="819" t="s">
        <v>538</v>
      </c>
      <c r="C24" s="820">
        <v>1745</v>
      </c>
      <c r="D24" s="820">
        <v>2223</v>
      </c>
      <c r="E24" s="868">
        <v>502</v>
      </c>
      <c r="F24" s="811">
        <v>3230</v>
      </c>
      <c r="G24" s="570">
        <v>4770</v>
      </c>
      <c r="H24" s="811">
        <v>3611</v>
      </c>
      <c r="I24" s="811">
        <v>3698</v>
      </c>
      <c r="J24" s="869">
        <v>3801</v>
      </c>
      <c r="K24" s="567">
        <v>200</v>
      </c>
      <c r="L24" s="501">
        <v>200</v>
      </c>
      <c r="M24" s="501">
        <v>541</v>
      </c>
      <c r="N24" s="501">
        <v>200</v>
      </c>
      <c r="O24" s="501">
        <v>200</v>
      </c>
      <c r="P24" s="501">
        <v>295</v>
      </c>
      <c r="Q24" s="501"/>
      <c r="R24" s="501"/>
      <c r="S24" s="501"/>
      <c r="T24" s="501"/>
      <c r="U24" s="501"/>
      <c r="V24" s="568"/>
      <c r="W24" s="866">
        <f t="shared" si="0"/>
        <v>1636</v>
      </c>
      <c r="X24" s="855">
        <f t="shared" si="1"/>
        <v>0.43041304919757961</v>
      </c>
    </row>
    <row r="25" spans="1:24" ht="15">
      <c r="A25" s="818" t="s">
        <v>481</v>
      </c>
      <c r="B25" s="819" t="s">
        <v>539</v>
      </c>
      <c r="C25" s="820">
        <v>0</v>
      </c>
      <c r="D25" s="820">
        <v>0</v>
      </c>
      <c r="E25" s="868">
        <v>504</v>
      </c>
      <c r="F25" s="811">
        <v>0</v>
      </c>
      <c r="G25" s="570">
        <v>0</v>
      </c>
      <c r="H25" s="811">
        <v>0</v>
      </c>
      <c r="I25" s="811">
        <v>0</v>
      </c>
      <c r="J25" s="869">
        <v>0</v>
      </c>
      <c r="K25" s="567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/>
      <c r="R25" s="501"/>
      <c r="S25" s="501"/>
      <c r="T25" s="501"/>
      <c r="U25" s="501"/>
      <c r="V25" s="568"/>
      <c r="W25" s="866">
        <f t="shared" si="0"/>
        <v>0</v>
      </c>
      <c r="X25" s="855" t="str">
        <f t="shared" si="1"/>
        <v xml:space="preserve"> - - - </v>
      </c>
    </row>
    <row r="26" spans="1:24" ht="15">
      <c r="A26" s="818" t="s">
        <v>483</v>
      </c>
      <c r="B26" s="819" t="s">
        <v>540</v>
      </c>
      <c r="C26" s="820">
        <v>428</v>
      </c>
      <c r="D26" s="820">
        <v>253</v>
      </c>
      <c r="E26" s="868">
        <v>511</v>
      </c>
      <c r="F26" s="811">
        <v>298</v>
      </c>
      <c r="G26" s="570">
        <v>733</v>
      </c>
      <c r="H26" s="811">
        <v>1287</v>
      </c>
      <c r="I26" s="811">
        <v>675</v>
      </c>
      <c r="J26" s="869">
        <v>2140</v>
      </c>
      <c r="K26" s="567">
        <v>38</v>
      </c>
      <c r="L26" s="501">
        <v>31</v>
      </c>
      <c r="M26" s="501">
        <v>35</v>
      </c>
      <c r="N26" s="501">
        <v>90</v>
      </c>
      <c r="O26" s="501">
        <v>69</v>
      </c>
      <c r="P26" s="501">
        <v>57</v>
      </c>
      <c r="Q26" s="501"/>
      <c r="R26" s="501"/>
      <c r="S26" s="501"/>
      <c r="T26" s="501"/>
      <c r="U26" s="501"/>
      <c r="V26" s="568"/>
      <c r="W26" s="866">
        <f t="shared" si="0"/>
        <v>320</v>
      </c>
      <c r="X26" s="855">
        <f t="shared" si="1"/>
        <v>0.14953271028037382</v>
      </c>
    </row>
    <row r="27" spans="1:24" ht="15">
      <c r="A27" s="818" t="s">
        <v>484</v>
      </c>
      <c r="B27" s="819" t="s">
        <v>541</v>
      </c>
      <c r="C27" s="820">
        <v>1057</v>
      </c>
      <c r="D27" s="820">
        <v>1451</v>
      </c>
      <c r="E27" s="868">
        <v>518</v>
      </c>
      <c r="F27" s="811">
        <v>4031</v>
      </c>
      <c r="G27" s="570">
        <v>3542</v>
      </c>
      <c r="H27" s="811">
        <v>3965</v>
      </c>
      <c r="I27" s="811">
        <v>3617</v>
      </c>
      <c r="J27" s="869">
        <v>6530</v>
      </c>
      <c r="K27" s="567">
        <v>361</v>
      </c>
      <c r="L27" s="501">
        <v>232</v>
      </c>
      <c r="M27" s="501">
        <v>433</v>
      </c>
      <c r="N27" s="501">
        <v>263</v>
      </c>
      <c r="O27" s="501">
        <v>329</v>
      </c>
      <c r="P27" s="501">
        <v>449</v>
      </c>
      <c r="Q27" s="501"/>
      <c r="R27" s="501"/>
      <c r="S27" s="501"/>
      <c r="T27" s="501"/>
      <c r="U27" s="501"/>
      <c r="V27" s="568"/>
      <c r="W27" s="866">
        <f t="shared" si="0"/>
        <v>2067</v>
      </c>
      <c r="X27" s="855">
        <f t="shared" si="1"/>
        <v>0.31653905053598774</v>
      </c>
    </row>
    <row r="28" spans="1:24" ht="15">
      <c r="A28" s="818" t="s">
        <v>485</v>
      </c>
      <c r="B28" s="870" t="s">
        <v>542</v>
      </c>
      <c r="C28" s="820">
        <v>10408</v>
      </c>
      <c r="D28" s="820">
        <v>11792</v>
      </c>
      <c r="E28" s="868">
        <v>521</v>
      </c>
      <c r="F28" s="811">
        <v>30500</v>
      </c>
      <c r="G28" s="570">
        <v>31926</v>
      </c>
      <c r="H28" s="811">
        <v>34798</v>
      </c>
      <c r="I28" s="811">
        <v>36227</v>
      </c>
      <c r="J28" s="869">
        <v>38454</v>
      </c>
      <c r="K28" s="570">
        <v>2691</v>
      </c>
      <c r="L28" s="501">
        <v>2663</v>
      </c>
      <c r="M28" s="501">
        <v>2930</v>
      </c>
      <c r="N28" s="501">
        <v>2828</v>
      </c>
      <c r="O28" s="501">
        <v>2912</v>
      </c>
      <c r="P28" s="501">
        <v>3616</v>
      </c>
      <c r="Q28" s="501"/>
      <c r="R28" s="501"/>
      <c r="S28" s="501"/>
      <c r="T28" s="501"/>
      <c r="U28" s="501"/>
      <c r="V28" s="568"/>
      <c r="W28" s="866">
        <f t="shared" si="0"/>
        <v>17640</v>
      </c>
      <c r="X28" s="855">
        <f t="shared" si="1"/>
        <v>0.45872991106256827</v>
      </c>
    </row>
    <row r="29" spans="1:24" ht="15">
      <c r="A29" s="818" t="s">
        <v>543</v>
      </c>
      <c r="B29" s="870" t="s">
        <v>544</v>
      </c>
      <c r="C29" s="820">
        <v>3640</v>
      </c>
      <c r="D29" s="820">
        <v>4174</v>
      </c>
      <c r="E29" s="868" t="s">
        <v>545</v>
      </c>
      <c r="F29" s="811">
        <v>10420</v>
      </c>
      <c r="G29" s="570">
        <v>11205</v>
      </c>
      <c r="H29" s="811">
        <v>12181</v>
      </c>
      <c r="I29" s="811">
        <v>12404</v>
      </c>
      <c r="J29" s="869">
        <v>13924</v>
      </c>
      <c r="K29" s="570">
        <v>929</v>
      </c>
      <c r="L29" s="501">
        <v>923</v>
      </c>
      <c r="M29" s="501">
        <v>982</v>
      </c>
      <c r="N29" s="501">
        <v>1060</v>
      </c>
      <c r="O29" s="501">
        <v>1036</v>
      </c>
      <c r="P29" s="501">
        <v>1373</v>
      </c>
      <c r="Q29" s="501"/>
      <c r="R29" s="501"/>
      <c r="S29" s="501"/>
      <c r="T29" s="501"/>
      <c r="U29" s="501"/>
      <c r="V29" s="568"/>
      <c r="W29" s="866">
        <f t="shared" si="0"/>
        <v>6303</v>
      </c>
      <c r="X29" s="855">
        <f t="shared" si="1"/>
        <v>0.45267164607871302</v>
      </c>
    </row>
    <row r="30" spans="1:24" ht="15">
      <c r="A30" s="818" t="s">
        <v>488</v>
      </c>
      <c r="B30" s="819" t="s">
        <v>546</v>
      </c>
      <c r="C30" s="820">
        <v>0</v>
      </c>
      <c r="D30" s="820">
        <v>0</v>
      </c>
      <c r="E30" s="868">
        <v>557</v>
      </c>
      <c r="F30" s="811">
        <v>0</v>
      </c>
      <c r="G30" s="570">
        <v>0</v>
      </c>
      <c r="H30" s="811">
        <v>0</v>
      </c>
      <c r="I30" s="811">
        <v>0</v>
      </c>
      <c r="J30" s="869">
        <v>0</v>
      </c>
      <c r="K30" s="567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/>
      <c r="R30" s="501"/>
      <c r="S30" s="501"/>
      <c r="T30" s="501"/>
      <c r="U30" s="501"/>
      <c r="V30" s="568"/>
      <c r="W30" s="866">
        <f t="shared" si="0"/>
        <v>0</v>
      </c>
      <c r="X30" s="855" t="str">
        <f t="shared" si="1"/>
        <v xml:space="preserve"> - - - </v>
      </c>
    </row>
    <row r="31" spans="1:24" ht="15">
      <c r="A31" s="818" t="s">
        <v>489</v>
      </c>
      <c r="B31" s="819" t="s">
        <v>547</v>
      </c>
      <c r="C31" s="820">
        <v>1711</v>
      </c>
      <c r="D31" s="820">
        <v>1801</v>
      </c>
      <c r="E31" s="868">
        <v>551</v>
      </c>
      <c r="F31" s="811">
        <v>475</v>
      </c>
      <c r="G31" s="570">
        <v>448</v>
      </c>
      <c r="H31" s="811">
        <v>479</v>
      </c>
      <c r="I31" s="811">
        <v>483</v>
      </c>
      <c r="J31" s="869">
        <v>571</v>
      </c>
      <c r="K31" s="567">
        <v>36</v>
      </c>
      <c r="L31" s="501">
        <v>36</v>
      </c>
      <c r="M31" s="501">
        <v>36</v>
      </c>
      <c r="N31" s="501">
        <v>41</v>
      </c>
      <c r="O31" s="501">
        <v>41</v>
      </c>
      <c r="P31" s="501">
        <v>41</v>
      </c>
      <c r="Q31" s="501"/>
      <c r="R31" s="501"/>
      <c r="S31" s="501"/>
      <c r="T31" s="501"/>
      <c r="U31" s="501"/>
      <c r="V31" s="568"/>
      <c r="W31" s="866">
        <f t="shared" si="0"/>
        <v>231</v>
      </c>
      <c r="X31" s="855">
        <f t="shared" si="1"/>
        <v>0.404553415061296</v>
      </c>
    </row>
    <row r="32" spans="1:24" ht="15.75" thickBot="1">
      <c r="A32" s="788" t="s">
        <v>548</v>
      </c>
      <c r="B32" s="822"/>
      <c r="C32" s="823">
        <v>569</v>
      </c>
      <c r="D32" s="823">
        <v>614</v>
      </c>
      <c r="E32" s="871" t="s">
        <v>549</v>
      </c>
      <c r="F32" s="858">
        <v>1061</v>
      </c>
      <c r="G32" s="570">
        <v>1624</v>
      </c>
      <c r="H32" s="811">
        <v>3480</v>
      </c>
      <c r="I32" s="811">
        <v>2763</v>
      </c>
      <c r="J32" s="872">
        <v>1310</v>
      </c>
      <c r="K32" s="575">
        <v>38</v>
      </c>
      <c r="L32" s="576">
        <v>30</v>
      </c>
      <c r="M32" s="576">
        <v>10</v>
      </c>
      <c r="N32" s="576">
        <v>57</v>
      </c>
      <c r="O32" s="576">
        <v>46</v>
      </c>
      <c r="P32" s="576">
        <v>184</v>
      </c>
      <c r="Q32" s="576"/>
      <c r="R32" s="576"/>
      <c r="S32" s="576"/>
      <c r="T32" s="576"/>
      <c r="U32" s="576"/>
      <c r="V32" s="577"/>
      <c r="W32" s="873">
        <f t="shared" si="0"/>
        <v>365</v>
      </c>
      <c r="X32" s="874">
        <f t="shared" si="1"/>
        <v>0.2786259541984733</v>
      </c>
    </row>
    <row r="33" spans="1:24" ht="15.75" thickBot="1">
      <c r="A33" s="875" t="s">
        <v>550</v>
      </c>
      <c r="B33" s="876" t="s">
        <v>551</v>
      </c>
      <c r="C33" s="877">
        <v>25899</v>
      </c>
      <c r="D33" s="877">
        <v>29268</v>
      </c>
      <c r="E33" s="833"/>
      <c r="F33" s="877">
        <v>61096</v>
      </c>
      <c r="G33" s="878">
        <v>64802</v>
      </c>
      <c r="H33" s="877">
        <v>71887</v>
      </c>
      <c r="I33" s="877">
        <v>72090</v>
      </c>
      <c r="J33" s="879">
        <f>SUM(J23:J32)</f>
        <v>78850</v>
      </c>
      <c r="K33" s="880">
        <f>SUM(K23:K32)</f>
        <v>5251</v>
      </c>
      <c r="L33" s="881">
        <v>5239</v>
      </c>
      <c r="M33" s="881">
        <f t="shared" ref="M33:V33" si="2">SUM(M23:M32)</f>
        <v>6008</v>
      </c>
      <c r="N33" s="881">
        <f t="shared" si="2"/>
        <v>5512</v>
      </c>
      <c r="O33" s="881">
        <f t="shared" si="2"/>
        <v>5764</v>
      </c>
      <c r="P33" s="881">
        <f t="shared" si="2"/>
        <v>6999</v>
      </c>
      <c r="Q33" s="881">
        <f t="shared" si="2"/>
        <v>0</v>
      </c>
      <c r="R33" s="881">
        <f t="shared" si="2"/>
        <v>0</v>
      </c>
      <c r="S33" s="881">
        <f t="shared" si="2"/>
        <v>0</v>
      </c>
      <c r="T33" s="881">
        <f t="shared" si="2"/>
        <v>0</v>
      </c>
      <c r="U33" s="881">
        <f t="shared" si="2"/>
        <v>0</v>
      </c>
      <c r="V33" s="881">
        <f t="shared" si="2"/>
        <v>0</v>
      </c>
      <c r="W33" s="882">
        <f t="shared" si="0"/>
        <v>34773</v>
      </c>
      <c r="X33" s="883">
        <f t="shared" si="1"/>
        <v>0.44100190234622699</v>
      </c>
    </row>
    <row r="34" spans="1:24" ht="15">
      <c r="A34" s="807" t="s">
        <v>492</v>
      </c>
      <c r="B34" s="808" t="s">
        <v>552</v>
      </c>
      <c r="C34" s="809">
        <v>0</v>
      </c>
      <c r="D34" s="809">
        <v>0</v>
      </c>
      <c r="E34" s="862">
        <v>601</v>
      </c>
      <c r="F34" s="561">
        <v>3214</v>
      </c>
      <c r="G34" s="591">
        <v>1971</v>
      </c>
      <c r="H34" s="561">
        <v>2379</v>
      </c>
      <c r="I34" s="561">
        <v>3110</v>
      </c>
      <c r="J34" s="592">
        <v>2930</v>
      </c>
      <c r="K34" s="549">
        <v>272</v>
      </c>
      <c r="L34" s="501">
        <v>254</v>
      </c>
      <c r="M34" s="501">
        <v>271</v>
      </c>
      <c r="N34" s="501">
        <v>255</v>
      </c>
      <c r="O34" s="501">
        <v>258</v>
      </c>
      <c r="P34" s="501">
        <v>249</v>
      </c>
      <c r="Q34" s="501"/>
      <c r="R34" s="501"/>
      <c r="S34" s="501"/>
      <c r="T34" s="501"/>
      <c r="U34" s="501"/>
      <c r="V34" s="495"/>
      <c r="W34" s="884">
        <f t="shared" si="0"/>
        <v>1559</v>
      </c>
      <c r="X34" s="867">
        <f t="shared" si="1"/>
        <v>0.53208191126279869</v>
      </c>
    </row>
    <row r="35" spans="1:24" ht="15">
      <c r="A35" s="818" t="s">
        <v>493</v>
      </c>
      <c r="B35" s="819" t="s">
        <v>553</v>
      </c>
      <c r="C35" s="820">
        <v>1190</v>
      </c>
      <c r="D35" s="820">
        <v>1857</v>
      </c>
      <c r="E35" s="868">
        <v>602</v>
      </c>
      <c r="F35" s="566">
        <v>4204</v>
      </c>
      <c r="G35" s="591">
        <v>4477</v>
      </c>
      <c r="H35" s="561">
        <v>4641</v>
      </c>
      <c r="I35" s="561">
        <v>40415</v>
      </c>
      <c r="J35" s="853">
        <v>39570</v>
      </c>
      <c r="K35" s="549">
        <v>3786</v>
      </c>
      <c r="L35" s="501">
        <v>3659</v>
      </c>
      <c r="M35" s="501">
        <v>3637</v>
      </c>
      <c r="N35" s="501">
        <v>3730</v>
      </c>
      <c r="O35" s="501">
        <v>3740</v>
      </c>
      <c r="P35" s="501">
        <v>3615</v>
      </c>
      <c r="Q35" s="501"/>
      <c r="R35" s="501"/>
      <c r="S35" s="501"/>
      <c r="T35" s="501"/>
      <c r="U35" s="501"/>
      <c r="V35" s="495"/>
      <c r="W35" s="854">
        <f t="shared" si="0"/>
        <v>22167</v>
      </c>
      <c r="X35" s="855">
        <f t="shared" si="1"/>
        <v>0.56019711902956781</v>
      </c>
    </row>
    <row r="36" spans="1:24" ht="15">
      <c r="A36" s="818" t="s">
        <v>494</v>
      </c>
      <c r="B36" s="819" t="s">
        <v>554</v>
      </c>
      <c r="C36" s="820">
        <v>0</v>
      </c>
      <c r="D36" s="820">
        <v>0</v>
      </c>
      <c r="E36" s="868">
        <v>604</v>
      </c>
      <c r="F36" s="566">
        <v>0</v>
      </c>
      <c r="G36" s="595">
        <v>0</v>
      </c>
      <c r="H36" s="566">
        <v>0</v>
      </c>
      <c r="I36" s="566">
        <v>0</v>
      </c>
      <c r="J36" s="853">
        <v>0</v>
      </c>
      <c r="K36" s="549">
        <v>0</v>
      </c>
      <c r="L36" s="501">
        <v>0</v>
      </c>
      <c r="M36" s="501">
        <v>0</v>
      </c>
      <c r="N36" s="501">
        <v>0</v>
      </c>
      <c r="O36" s="501">
        <v>0</v>
      </c>
      <c r="P36" s="501">
        <v>0</v>
      </c>
      <c r="Q36" s="501"/>
      <c r="R36" s="501"/>
      <c r="S36" s="501"/>
      <c r="T36" s="501"/>
      <c r="U36" s="501"/>
      <c r="V36" s="495"/>
      <c r="W36" s="854">
        <f t="shared" si="0"/>
        <v>0</v>
      </c>
      <c r="X36" s="855" t="str">
        <f t="shared" si="1"/>
        <v xml:space="preserve"> - - - </v>
      </c>
    </row>
    <row r="37" spans="1:24" ht="15">
      <c r="A37" s="818" t="s">
        <v>495</v>
      </c>
      <c r="B37" s="819" t="s">
        <v>555</v>
      </c>
      <c r="C37" s="820">
        <v>12472</v>
      </c>
      <c r="D37" s="820">
        <v>13728</v>
      </c>
      <c r="E37" s="868" t="s">
        <v>556</v>
      </c>
      <c r="F37" s="566">
        <v>12950</v>
      </c>
      <c r="G37" s="595">
        <v>26544</v>
      </c>
      <c r="H37" s="566">
        <v>30727</v>
      </c>
      <c r="I37" s="566">
        <v>28165</v>
      </c>
      <c r="J37" s="853">
        <v>36284</v>
      </c>
      <c r="K37" s="549">
        <v>425</v>
      </c>
      <c r="L37" s="501">
        <v>2400</v>
      </c>
      <c r="M37" s="501">
        <v>2071</v>
      </c>
      <c r="N37" s="501">
        <v>3385</v>
      </c>
      <c r="O37" s="501">
        <v>3495</v>
      </c>
      <c r="P37" s="501">
        <v>4370</v>
      </c>
      <c r="Q37" s="501"/>
      <c r="R37" s="501"/>
      <c r="S37" s="501"/>
      <c r="T37" s="501"/>
      <c r="U37" s="501"/>
      <c r="V37" s="495"/>
      <c r="W37" s="854">
        <f t="shared" si="0"/>
        <v>16146</v>
      </c>
      <c r="X37" s="855">
        <f t="shared" si="1"/>
        <v>0.44498952706427075</v>
      </c>
    </row>
    <row r="38" spans="1:24" ht="15.75" thickBot="1">
      <c r="A38" s="788" t="s">
        <v>496</v>
      </c>
      <c r="B38" s="822"/>
      <c r="C38" s="823">
        <v>12330</v>
      </c>
      <c r="D38" s="823">
        <v>13218</v>
      </c>
      <c r="E38" s="871" t="s">
        <v>557</v>
      </c>
      <c r="F38" s="572">
        <v>34803</v>
      </c>
      <c r="G38" s="595">
        <v>35874</v>
      </c>
      <c r="H38" s="566">
        <v>36177</v>
      </c>
      <c r="I38" s="566">
        <v>446</v>
      </c>
      <c r="J38" s="885">
        <v>134</v>
      </c>
      <c r="K38" s="597">
        <v>2</v>
      </c>
      <c r="L38" s="518">
        <v>0</v>
      </c>
      <c r="M38" s="518">
        <v>17</v>
      </c>
      <c r="N38" s="518">
        <v>15</v>
      </c>
      <c r="O38" s="518">
        <v>56</v>
      </c>
      <c r="P38" s="518">
        <v>75</v>
      </c>
      <c r="Q38" s="518"/>
      <c r="R38" s="518"/>
      <c r="S38" s="518"/>
      <c r="T38" s="518"/>
      <c r="U38" s="518"/>
      <c r="V38" s="519"/>
      <c r="W38" s="854">
        <f t="shared" si="0"/>
        <v>165</v>
      </c>
      <c r="X38" s="874">
        <f t="shared" si="1"/>
        <v>1.2313432835820894</v>
      </c>
    </row>
    <row r="39" spans="1:24" ht="15.75" thickBot="1">
      <c r="A39" s="875" t="s">
        <v>497</v>
      </c>
      <c r="B39" s="876" t="s">
        <v>558</v>
      </c>
      <c r="C39" s="877">
        <v>25992</v>
      </c>
      <c r="D39" s="877">
        <v>28803</v>
      </c>
      <c r="E39" s="886" t="s">
        <v>460</v>
      </c>
      <c r="F39" s="877">
        <v>55171</v>
      </c>
      <c r="G39" s="880">
        <v>68866</v>
      </c>
      <c r="H39" s="877">
        <v>73924</v>
      </c>
      <c r="I39" s="877">
        <v>72136</v>
      </c>
      <c r="J39" s="887">
        <f>SUM(J34:J38)</f>
        <v>78918</v>
      </c>
      <c r="K39" s="888">
        <f>SUM(K34:K38)</f>
        <v>4485</v>
      </c>
      <c r="L39" s="881">
        <f>SUM(L34:L38)</f>
        <v>6313</v>
      </c>
      <c r="M39" s="888">
        <f>SUM(M34:M38)</f>
        <v>5996</v>
      </c>
      <c r="N39" s="888">
        <f t="shared" ref="N39:U39" si="3">SUM(N34:N38)</f>
        <v>7385</v>
      </c>
      <c r="O39" s="881">
        <f t="shared" si="3"/>
        <v>7549</v>
      </c>
      <c r="P39" s="881">
        <f t="shared" si="3"/>
        <v>8309</v>
      </c>
      <c r="Q39" s="881">
        <f t="shared" si="3"/>
        <v>0</v>
      </c>
      <c r="R39" s="881">
        <f t="shared" si="3"/>
        <v>0</v>
      </c>
      <c r="S39" s="881">
        <f t="shared" si="3"/>
        <v>0</v>
      </c>
      <c r="T39" s="881">
        <f t="shared" si="3"/>
        <v>0</v>
      </c>
      <c r="U39" s="881">
        <f t="shared" si="3"/>
        <v>0</v>
      </c>
      <c r="V39" s="881">
        <f>SUM(V34:V38)</f>
        <v>0</v>
      </c>
      <c r="W39" s="882">
        <f t="shared" si="0"/>
        <v>40037</v>
      </c>
      <c r="X39" s="883">
        <f t="shared" si="1"/>
        <v>0.50732405788286572</v>
      </c>
    </row>
    <row r="40" spans="1:24" ht="6.75" customHeight="1" thickBot="1">
      <c r="A40" s="788"/>
      <c r="B40" s="889"/>
      <c r="C40" s="890"/>
      <c r="D40" s="890"/>
      <c r="E40" s="891"/>
      <c r="F40" s="892"/>
      <c r="G40" s="892"/>
      <c r="H40" s="892"/>
      <c r="I40" s="892"/>
      <c r="J40" s="893"/>
      <c r="K40" s="894"/>
      <c r="L40" s="895"/>
      <c r="M40" s="896"/>
      <c r="N40" s="896"/>
      <c r="O40" s="895"/>
      <c r="P40" s="895"/>
      <c r="Q40" s="895"/>
      <c r="R40" s="895"/>
      <c r="S40" s="895"/>
      <c r="T40" s="895"/>
      <c r="U40" s="895"/>
      <c r="V40" s="897"/>
      <c r="W40" s="898"/>
      <c r="X40" s="899"/>
    </row>
    <row r="41" spans="1:24" ht="15.75" thickBot="1">
      <c r="A41" s="900" t="s">
        <v>498</v>
      </c>
      <c r="B41" s="876" t="s">
        <v>536</v>
      </c>
      <c r="C41" s="877">
        <v>13520</v>
      </c>
      <c r="D41" s="877">
        <v>15075</v>
      </c>
      <c r="E41" s="886" t="s">
        <v>460</v>
      </c>
      <c r="F41" s="877">
        <v>42221</v>
      </c>
      <c r="G41" s="877">
        <v>42322</v>
      </c>
      <c r="H41" s="877">
        <v>43197</v>
      </c>
      <c r="I41" s="877">
        <v>43971</v>
      </c>
      <c r="J41" s="887">
        <f>J39-J37</f>
        <v>42634</v>
      </c>
      <c r="K41" s="880">
        <f>K39-K37</f>
        <v>4060</v>
      </c>
      <c r="L41" s="881">
        <f t="shared" ref="L41:V41" si="4">L39-L37</f>
        <v>3913</v>
      </c>
      <c r="M41" s="881">
        <f t="shared" si="4"/>
        <v>3925</v>
      </c>
      <c r="N41" s="881">
        <f t="shared" si="4"/>
        <v>4000</v>
      </c>
      <c r="O41" s="881">
        <f t="shared" si="4"/>
        <v>4054</v>
      </c>
      <c r="P41" s="881">
        <f t="shared" si="4"/>
        <v>3939</v>
      </c>
      <c r="Q41" s="881">
        <f t="shared" si="4"/>
        <v>0</v>
      </c>
      <c r="R41" s="881">
        <f t="shared" si="4"/>
        <v>0</v>
      </c>
      <c r="S41" s="881">
        <f t="shared" si="4"/>
        <v>0</v>
      </c>
      <c r="T41" s="881">
        <f t="shared" si="4"/>
        <v>0</v>
      </c>
      <c r="U41" s="881">
        <f t="shared" si="4"/>
        <v>0</v>
      </c>
      <c r="V41" s="881">
        <f t="shared" si="4"/>
        <v>0</v>
      </c>
      <c r="W41" s="901">
        <f t="shared" si="0"/>
        <v>23891</v>
      </c>
      <c r="X41" s="883">
        <f t="shared" si="1"/>
        <v>0.56037434911103812</v>
      </c>
    </row>
    <row r="42" spans="1:24" ht="15.75" thickBot="1">
      <c r="A42" s="875" t="s">
        <v>499</v>
      </c>
      <c r="B42" s="876" t="s">
        <v>559</v>
      </c>
      <c r="C42" s="877">
        <v>93</v>
      </c>
      <c r="D42" s="877">
        <v>-465</v>
      </c>
      <c r="E42" s="886" t="s">
        <v>460</v>
      </c>
      <c r="F42" s="877">
        <v>-5925</v>
      </c>
      <c r="G42" s="877">
        <v>4064</v>
      </c>
      <c r="H42" s="877">
        <v>2037</v>
      </c>
      <c r="I42" s="877">
        <v>46</v>
      </c>
      <c r="J42" s="887">
        <f>J39-J33</f>
        <v>68</v>
      </c>
      <c r="K42" s="880">
        <f>K39-K33</f>
        <v>-766</v>
      </c>
      <c r="L42" s="881">
        <f t="shared" ref="L42:V42" si="5">L39-L33</f>
        <v>1074</v>
      </c>
      <c r="M42" s="881">
        <f t="shared" si="5"/>
        <v>-12</v>
      </c>
      <c r="N42" s="881">
        <f t="shared" si="5"/>
        <v>1873</v>
      </c>
      <c r="O42" s="881">
        <f t="shared" si="5"/>
        <v>1785</v>
      </c>
      <c r="P42" s="881">
        <f t="shared" si="5"/>
        <v>1310</v>
      </c>
      <c r="Q42" s="881">
        <f t="shared" si="5"/>
        <v>0</v>
      </c>
      <c r="R42" s="881">
        <f t="shared" si="5"/>
        <v>0</v>
      </c>
      <c r="S42" s="881">
        <f t="shared" si="5"/>
        <v>0</v>
      </c>
      <c r="T42" s="881">
        <f t="shared" si="5"/>
        <v>0</v>
      </c>
      <c r="U42" s="881">
        <f t="shared" si="5"/>
        <v>0</v>
      </c>
      <c r="V42" s="902">
        <f t="shared" si="5"/>
        <v>0</v>
      </c>
      <c r="W42" s="901">
        <f t="shared" si="0"/>
        <v>5264</v>
      </c>
      <c r="X42" s="883">
        <f t="shared" si="1"/>
        <v>77.411764705882348</v>
      </c>
    </row>
    <row r="43" spans="1:24" ht="15.75" thickBot="1">
      <c r="A43" s="903" t="s">
        <v>500</v>
      </c>
      <c r="B43" s="904" t="s">
        <v>536</v>
      </c>
      <c r="C43" s="905">
        <v>-12379</v>
      </c>
      <c r="D43" s="905">
        <v>-14193</v>
      </c>
      <c r="E43" s="906" t="s">
        <v>460</v>
      </c>
      <c r="F43" s="905">
        <v>-18875</v>
      </c>
      <c r="G43" s="905">
        <v>-22480</v>
      </c>
      <c r="H43" s="877">
        <v>-28690</v>
      </c>
      <c r="I43" s="877">
        <v>-28119</v>
      </c>
      <c r="J43" s="887">
        <f>J41-J33</f>
        <v>-36216</v>
      </c>
      <c r="K43" s="880">
        <f>K41-K33</f>
        <v>-1191</v>
      </c>
      <c r="L43" s="881">
        <f t="shared" ref="L43:V43" si="6">L41-L33</f>
        <v>-1326</v>
      </c>
      <c r="M43" s="881">
        <f t="shared" si="6"/>
        <v>-2083</v>
      </c>
      <c r="N43" s="881">
        <f t="shared" si="6"/>
        <v>-1512</v>
      </c>
      <c r="O43" s="881">
        <f t="shared" si="6"/>
        <v>-1710</v>
      </c>
      <c r="P43" s="881">
        <f t="shared" si="6"/>
        <v>-3060</v>
      </c>
      <c r="Q43" s="881">
        <f t="shared" si="6"/>
        <v>0</v>
      </c>
      <c r="R43" s="881">
        <f t="shared" si="6"/>
        <v>0</v>
      </c>
      <c r="S43" s="881">
        <f t="shared" si="6"/>
        <v>0</v>
      </c>
      <c r="T43" s="881">
        <f t="shared" si="6"/>
        <v>0</v>
      </c>
      <c r="U43" s="881">
        <f t="shared" si="6"/>
        <v>0</v>
      </c>
      <c r="V43" s="881">
        <f t="shared" si="6"/>
        <v>0</v>
      </c>
      <c r="W43" s="901">
        <f t="shared" si="0"/>
        <v>-10882</v>
      </c>
      <c r="X43" s="883">
        <f t="shared" si="1"/>
        <v>0.30047492820852661</v>
      </c>
    </row>
    <row r="45" spans="1:24">
      <c r="A45" s="907" t="s">
        <v>623</v>
      </c>
    </row>
  </sheetData>
  <mergeCells count="3">
    <mergeCell ref="A1:Q1"/>
    <mergeCell ref="R2:X2"/>
    <mergeCell ref="B3:H3"/>
  </mergeCells>
  <conditionalFormatting sqref="I7:I39">
    <cfRule type="cellIs" dxfId="1" priority="2" operator="equal">
      <formula>""</formula>
    </cfRule>
  </conditionalFormatting>
  <conditionalFormatting sqref="H7:H39">
    <cfRule type="cellIs" dxfId="0" priority="1" operator="equal">
      <formula>""</formula>
    </cfRule>
  </conditionalFormatting>
  <pageMargins left="1.299212598425197" right="0.70866141732283472" top="0.78740157480314965" bottom="0.39370078740157483" header="0.31496062992125984" footer="0.31496062992125984"/>
  <pageSetup paperSize="9" scale="7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topLeftCell="A16" workbookViewId="0">
      <selection activeCell="J33" sqref="J33"/>
    </sheetView>
  </sheetViews>
  <sheetFormatPr defaultRowHeight="12.75"/>
  <cols>
    <col min="1" max="1" width="37.7109375" customWidth="1"/>
    <col min="2" max="2" width="6.28515625" customWidth="1"/>
    <col min="3" max="7" width="7.7109375" hidden="1" customWidth="1"/>
    <col min="8" max="8" width="8.7109375" customWidth="1"/>
    <col min="9" max="9" width="10" customWidth="1"/>
    <col min="10" max="15" width="9.7109375" customWidth="1"/>
    <col min="16" max="21" width="9.7109375" hidden="1" customWidth="1"/>
    <col min="22" max="22" width="9.28515625" bestFit="1" customWidth="1"/>
    <col min="23" max="23" width="10.28515625" customWidth="1"/>
    <col min="257" max="257" width="37.7109375" customWidth="1"/>
    <col min="258" max="264" width="9.5703125" customWidth="1"/>
    <col min="265" max="265" width="12.5703125" customWidth="1"/>
    <col min="266" max="278" width="9.28515625" bestFit="1" customWidth="1"/>
    <col min="279" max="279" width="19.7109375" bestFit="1" customWidth="1"/>
    <col min="513" max="513" width="37.7109375" customWidth="1"/>
    <col min="514" max="520" width="9.5703125" customWidth="1"/>
    <col min="521" max="521" width="12.5703125" customWidth="1"/>
    <col min="522" max="534" width="9.28515625" bestFit="1" customWidth="1"/>
    <col min="535" max="535" width="19.7109375" bestFit="1" customWidth="1"/>
    <col min="769" max="769" width="37.7109375" customWidth="1"/>
    <col min="770" max="776" width="9.5703125" customWidth="1"/>
    <col min="777" max="777" width="12.5703125" customWidth="1"/>
    <col min="778" max="790" width="9.28515625" bestFit="1" customWidth="1"/>
    <col min="791" max="791" width="19.7109375" bestFit="1" customWidth="1"/>
    <col min="1025" max="1025" width="37.7109375" customWidth="1"/>
    <col min="1026" max="1032" width="9.5703125" customWidth="1"/>
    <col min="1033" max="1033" width="12.5703125" customWidth="1"/>
    <col min="1034" max="1046" width="9.28515625" bestFit="1" customWidth="1"/>
    <col min="1047" max="1047" width="19.7109375" bestFit="1" customWidth="1"/>
    <col min="1281" max="1281" width="37.7109375" customWidth="1"/>
    <col min="1282" max="1288" width="9.5703125" customWidth="1"/>
    <col min="1289" max="1289" width="12.5703125" customWidth="1"/>
    <col min="1290" max="1302" width="9.28515625" bestFit="1" customWidth="1"/>
    <col min="1303" max="1303" width="19.7109375" bestFit="1" customWidth="1"/>
    <col min="1537" max="1537" width="37.7109375" customWidth="1"/>
    <col min="1538" max="1544" width="9.5703125" customWidth="1"/>
    <col min="1545" max="1545" width="12.5703125" customWidth="1"/>
    <col min="1546" max="1558" width="9.28515625" bestFit="1" customWidth="1"/>
    <col min="1559" max="1559" width="19.7109375" bestFit="1" customWidth="1"/>
    <col min="1793" max="1793" width="37.7109375" customWidth="1"/>
    <col min="1794" max="1800" width="9.5703125" customWidth="1"/>
    <col min="1801" max="1801" width="12.5703125" customWidth="1"/>
    <col min="1802" max="1814" width="9.28515625" bestFit="1" customWidth="1"/>
    <col min="1815" max="1815" width="19.7109375" bestFit="1" customWidth="1"/>
    <col min="2049" max="2049" width="37.7109375" customWidth="1"/>
    <col min="2050" max="2056" width="9.5703125" customWidth="1"/>
    <col min="2057" max="2057" width="12.5703125" customWidth="1"/>
    <col min="2058" max="2070" width="9.28515625" bestFit="1" customWidth="1"/>
    <col min="2071" max="2071" width="19.7109375" bestFit="1" customWidth="1"/>
    <col min="2305" max="2305" width="37.7109375" customWidth="1"/>
    <col min="2306" max="2312" width="9.5703125" customWidth="1"/>
    <col min="2313" max="2313" width="12.5703125" customWidth="1"/>
    <col min="2314" max="2326" width="9.28515625" bestFit="1" customWidth="1"/>
    <col min="2327" max="2327" width="19.7109375" bestFit="1" customWidth="1"/>
    <col min="2561" max="2561" width="37.7109375" customWidth="1"/>
    <col min="2562" max="2568" width="9.5703125" customWidth="1"/>
    <col min="2569" max="2569" width="12.5703125" customWidth="1"/>
    <col min="2570" max="2582" width="9.28515625" bestFit="1" customWidth="1"/>
    <col min="2583" max="2583" width="19.7109375" bestFit="1" customWidth="1"/>
    <col min="2817" max="2817" width="37.7109375" customWidth="1"/>
    <col min="2818" max="2824" width="9.5703125" customWidth="1"/>
    <col min="2825" max="2825" width="12.5703125" customWidth="1"/>
    <col min="2826" max="2838" width="9.28515625" bestFit="1" customWidth="1"/>
    <col min="2839" max="2839" width="19.7109375" bestFit="1" customWidth="1"/>
    <col min="3073" max="3073" width="37.7109375" customWidth="1"/>
    <col min="3074" max="3080" width="9.5703125" customWidth="1"/>
    <col min="3081" max="3081" width="12.5703125" customWidth="1"/>
    <col min="3082" max="3094" width="9.28515625" bestFit="1" customWidth="1"/>
    <col min="3095" max="3095" width="19.7109375" bestFit="1" customWidth="1"/>
    <col min="3329" max="3329" width="37.7109375" customWidth="1"/>
    <col min="3330" max="3336" width="9.5703125" customWidth="1"/>
    <col min="3337" max="3337" width="12.5703125" customWidth="1"/>
    <col min="3338" max="3350" width="9.28515625" bestFit="1" customWidth="1"/>
    <col min="3351" max="3351" width="19.7109375" bestFit="1" customWidth="1"/>
    <col min="3585" max="3585" width="37.7109375" customWidth="1"/>
    <col min="3586" max="3592" width="9.5703125" customWidth="1"/>
    <col min="3593" max="3593" width="12.5703125" customWidth="1"/>
    <col min="3594" max="3606" width="9.28515625" bestFit="1" customWidth="1"/>
    <col min="3607" max="3607" width="19.7109375" bestFit="1" customWidth="1"/>
    <col min="3841" max="3841" width="37.7109375" customWidth="1"/>
    <col min="3842" max="3848" width="9.5703125" customWidth="1"/>
    <col min="3849" max="3849" width="12.5703125" customWidth="1"/>
    <col min="3850" max="3862" width="9.28515625" bestFit="1" customWidth="1"/>
    <col min="3863" max="3863" width="19.7109375" bestFit="1" customWidth="1"/>
    <col min="4097" max="4097" width="37.7109375" customWidth="1"/>
    <col min="4098" max="4104" width="9.5703125" customWidth="1"/>
    <col min="4105" max="4105" width="12.5703125" customWidth="1"/>
    <col min="4106" max="4118" width="9.28515625" bestFit="1" customWidth="1"/>
    <col min="4119" max="4119" width="19.7109375" bestFit="1" customWidth="1"/>
    <col min="4353" max="4353" width="37.7109375" customWidth="1"/>
    <col min="4354" max="4360" width="9.5703125" customWidth="1"/>
    <col min="4361" max="4361" width="12.5703125" customWidth="1"/>
    <col min="4362" max="4374" width="9.28515625" bestFit="1" customWidth="1"/>
    <col min="4375" max="4375" width="19.7109375" bestFit="1" customWidth="1"/>
    <col min="4609" max="4609" width="37.7109375" customWidth="1"/>
    <col min="4610" max="4616" width="9.5703125" customWidth="1"/>
    <col min="4617" max="4617" width="12.5703125" customWidth="1"/>
    <col min="4618" max="4630" width="9.28515625" bestFit="1" customWidth="1"/>
    <col min="4631" max="4631" width="19.7109375" bestFit="1" customWidth="1"/>
    <col min="4865" max="4865" width="37.7109375" customWidth="1"/>
    <col min="4866" max="4872" width="9.5703125" customWidth="1"/>
    <col min="4873" max="4873" width="12.5703125" customWidth="1"/>
    <col min="4874" max="4886" width="9.28515625" bestFit="1" customWidth="1"/>
    <col min="4887" max="4887" width="19.7109375" bestFit="1" customWidth="1"/>
    <col min="5121" max="5121" width="37.7109375" customWidth="1"/>
    <col min="5122" max="5128" width="9.5703125" customWidth="1"/>
    <col min="5129" max="5129" width="12.5703125" customWidth="1"/>
    <col min="5130" max="5142" width="9.28515625" bestFit="1" customWidth="1"/>
    <col min="5143" max="5143" width="19.7109375" bestFit="1" customWidth="1"/>
    <col min="5377" max="5377" width="37.7109375" customWidth="1"/>
    <col min="5378" max="5384" width="9.5703125" customWidth="1"/>
    <col min="5385" max="5385" width="12.5703125" customWidth="1"/>
    <col min="5386" max="5398" width="9.28515625" bestFit="1" customWidth="1"/>
    <col min="5399" max="5399" width="19.7109375" bestFit="1" customWidth="1"/>
    <col min="5633" max="5633" width="37.7109375" customWidth="1"/>
    <col min="5634" max="5640" width="9.5703125" customWidth="1"/>
    <col min="5641" max="5641" width="12.5703125" customWidth="1"/>
    <col min="5642" max="5654" width="9.28515625" bestFit="1" customWidth="1"/>
    <col min="5655" max="5655" width="19.7109375" bestFit="1" customWidth="1"/>
    <col min="5889" max="5889" width="37.7109375" customWidth="1"/>
    <col min="5890" max="5896" width="9.5703125" customWidth="1"/>
    <col min="5897" max="5897" width="12.5703125" customWidth="1"/>
    <col min="5898" max="5910" width="9.28515625" bestFit="1" customWidth="1"/>
    <col min="5911" max="5911" width="19.7109375" bestFit="1" customWidth="1"/>
    <col min="6145" max="6145" width="37.7109375" customWidth="1"/>
    <col min="6146" max="6152" width="9.5703125" customWidth="1"/>
    <col min="6153" max="6153" width="12.5703125" customWidth="1"/>
    <col min="6154" max="6166" width="9.28515625" bestFit="1" customWidth="1"/>
    <col min="6167" max="6167" width="19.7109375" bestFit="1" customWidth="1"/>
    <col min="6401" max="6401" width="37.7109375" customWidth="1"/>
    <col min="6402" max="6408" width="9.5703125" customWidth="1"/>
    <col min="6409" max="6409" width="12.5703125" customWidth="1"/>
    <col min="6410" max="6422" width="9.28515625" bestFit="1" customWidth="1"/>
    <col min="6423" max="6423" width="19.7109375" bestFit="1" customWidth="1"/>
    <col min="6657" max="6657" width="37.7109375" customWidth="1"/>
    <col min="6658" max="6664" width="9.5703125" customWidth="1"/>
    <col min="6665" max="6665" width="12.5703125" customWidth="1"/>
    <col min="6666" max="6678" width="9.28515625" bestFit="1" customWidth="1"/>
    <col min="6679" max="6679" width="19.7109375" bestFit="1" customWidth="1"/>
    <col min="6913" max="6913" width="37.7109375" customWidth="1"/>
    <col min="6914" max="6920" width="9.5703125" customWidth="1"/>
    <col min="6921" max="6921" width="12.5703125" customWidth="1"/>
    <col min="6922" max="6934" width="9.28515625" bestFit="1" customWidth="1"/>
    <col min="6935" max="6935" width="19.7109375" bestFit="1" customWidth="1"/>
    <col min="7169" max="7169" width="37.7109375" customWidth="1"/>
    <col min="7170" max="7176" width="9.5703125" customWidth="1"/>
    <col min="7177" max="7177" width="12.5703125" customWidth="1"/>
    <col min="7178" max="7190" width="9.28515625" bestFit="1" customWidth="1"/>
    <col min="7191" max="7191" width="19.7109375" bestFit="1" customWidth="1"/>
    <col min="7425" max="7425" width="37.7109375" customWidth="1"/>
    <col min="7426" max="7432" width="9.5703125" customWidth="1"/>
    <col min="7433" max="7433" width="12.5703125" customWidth="1"/>
    <col min="7434" max="7446" width="9.28515625" bestFit="1" customWidth="1"/>
    <col min="7447" max="7447" width="19.7109375" bestFit="1" customWidth="1"/>
    <col min="7681" max="7681" width="37.7109375" customWidth="1"/>
    <col min="7682" max="7688" width="9.5703125" customWidth="1"/>
    <col min="7689" max="7689" width="12.5703125" customWidth="1"/>
    <col min="7690" max="7702" width="9.28515625" bestFit="1" customWidth="1"/>
    <col min="7703" max="7703" width="19.7109375" bestFit="1" customWidth="1"/>
    <col min="7937" max="7937" width="37.7109375" customWidth="1"/>
    <col min="7938" max="7944" width="9.5703125" customWidth="1"/>
    <col min="7945" max="7945" width="12.5703125" customWidth="1"/>
    <col min="7946" max="7958" width="9.28515625" bestFit="1" customWidth="1"/>
    <col min="7959" max="7959" width="19.7109375" bestFit="1" customWidth="1"/>
    <col min="8193" max="8193" width="37.7109375" customWidth="1"/>
    <col min="8194" max="8200" width="9.5703125" customWidth="1"/>
    <col min="8201" max="8201" width="12.5703125" customWidth="1"/>
    <col min="8202" max="8214" width="9.28515625" bestFit="1" customWidth="1"/>
    <col min="8215" max="8215" width="19.7109375" bestFit="1" customWidth="1"/>
    <col min="8449" max="8449" width="37.7109375" customWidth="1"/>
    <col min="8450" max="8456" width="9.5703125" customWidth="1"/>
    <col min="8457" max="8457" width="12.5703125" customWidth="1"/>
    <col min="8458" max="8470" width="9.28515625" bestFit="1" customWidth="1"/>
    <col min="8471" max="8471" width="19.7109375" bestFit="1" customWidth="1"/>
    <col min="8705" max="8705" width="37.7109375" customWidth="1"/>
    <col min="8706" max="8712" width="9.5703125" customWidth="1"/>
    <col min="8713" max="8713" width="12.5703125" customWidth="1"/>
    <col min="8714" max="8726" width="9.28515625" bestFit="1" customWidth="1"/>
    <col min="8727" max="8727" width="19.7109375" bestFit="1" customWidth="1"/>
    <col min="8961" max="8961" width="37.7109375" customWidth="1"/>
    <col min="8962" max="8968" width="9.5703125" customWidth="1"/>
    <col min="8969" max="8969" width="12.5703125" customWidth="1"/>
    <col min="8970" max="8982" width="9.28515625" bestFit="1" customWidth="1"/>
    <col min="8983" max="8983" width="19.7109375" bestFit="1" customWidth="1"/>
    <col min="9217" max="9217" width="37.7109375" customWidth="1"/>
    <col min="9218" max="9224" width="9.5703125" customWidth="1"/>
    <col min="9225" max="9225" width="12.5703125" customWidth="1"/>
    <col min="9226" max="9238" width="9.28515625" bestFit="1" customWidth="1"/>
    <col min="9239" max="9239" width="19.7109375" bestFit="1" customWidth="1"/>
    <col min="9473" max="9473" width="37.7109375" customWidth="1"/>
    <col min="9474" max="9480" width="9.5703125" customWidth="1"/>
    <col min="9481" max="9481" width="12.5703125" customWidth="1"/>
    <col min="9482" max="9494" width="9.28515625" bestFit="1" customWidth="1"/>
    <col min="9495" max="9495" width="19.7109375" bestFit="1" customWidth="1"/>
    <col min="9729" max="9729" width="37.7109375" customWidth="1"/>
    <col min="9730" max="9736" width="9.5703125" customWidth="1"/>
    <col min="9737" max="9737" width="12.5703125" customWidth="1"/>
    <col min="9738" max="9750" width="9.28515625" bestFit="1" customWidth="1"/>
    <col min="9751" max="9751" width="19.7109375" bestFit="1" customWidth="1"/>
    <col min="9985" max="9985" width="37.7109375" customWidth="1"/>
    <col min="9986" max="9992" width="9.5703125" customWidth="1"/>
    <col min="9993" max="9993" width="12.5703125" customWidth="1"/>
    <col min="9994" max="10006" width="9.28515625" bestFit="1" customWidth="1"/>
    <col min="10007" max="10007" width="19.7109375" bestFit="1" customWidth="1"/>
    <col min="10241" max="10241" width="37.7109375" customWidth="1"/>
    <col min="10242" max="10248" width="9.5703125" customWidth="1"/>
    <col min="10249" max="10249" width="12.5703125" customWidth="1"/>
    <col min="10250" max="10262" width="9.28515625" bestFit="1" customWidth="1"/>
    <col min="10263" max="10263" width="19.7109375" bestFit="1" customWidth="1"/>
    <col min="10497" max="10497" width="37.7109375" customWidth="1"/>
    <col min="10498" max="10504" width="9.5703125" customWidth="1"/>
    <col min="10505" max="10505" width="12.5703125" customWidth="1"/>
    <col min="10506" max="10518" width="9.28515625" bestFit="1" customWidth="1"/>
    <col min="10519" max="10519" width="19.7109375" bestFit="1" customWidth="1"/>
    <col min="10753" max="10753" width="37.7109375" customWidth="1"/>
    <col min="10754" max="10760" width="9.5703125" customWidth="1"/>
    <col min="10761" max="10761" width="12.5703125" customWidth="1"/>
    <col min="10762" max="10774" width="9.28515625" bestFit="1" customWidth="1"/>
    <col min="10775" max="10775" width="19.7109375" bestFit="1" customWidth="1"/>
    <col min="11009" max="11009" width="37.7109375" customWidth="1"/>
    <col min="11010" max="11016" width="9.5703125" customWidth="1"/>
    <col min="11017" max="11017" width="12.5703125" customWidth="1"/>
    <col min="11018" max="11030" width="9.28515625" bestFit="1" customWidth="1"/>
    <col min="11031" max="11031" width="19.7109375" bestFit="1" customWidth="1"/>
    <col min="11265" max="11265" width="37.7109375" customWidth="1"/>
    <col min="11266" max="11272" width="9.5703125" customWidth="1"/>
    <col min="11273" max="11273" width="12.5703125" customWidth="1"/>
    <col min="11274" max="11286" width="9.28515625" bestFit="1" customWidth="1"/>
    <col min="11287" max="11287" width="19.7109375" bestFit="1" customWidth="1"/>
    <col min="11521" max="11521" width="37.7109375" customWidth="1"/>
    <col min="11522" max="11528" width="9.5703125" customWidth="1"/>
    <col min="11529" max="11529" width="12.5703125" customWidth="1"/>
    <col min="11530" max="11542" width="9.28515625" bestFit="1" customWidth="1"/>
    <col min="11543" max="11543" width="19.7109375" bestFit="1" customWidth="1"/>
    <col min="11777" max="11777" width="37.7109375" customWidth="1"/>
    <col min="11778" max="11784" width="9.5703125" customWidth="1"/>
    <col min="11785" max="11785" width="12.5703125" customWidth="1"/>
    <col min="11786" max="11798" width="9.28515625" bestFit="1" customWidth="1"/>
    <col min="11799" max="11799" width="19.7109375" bestFit="1" customWidth="1"/>
    <col min="12033" max="12033" width="37.7109375" customWidth="1"/>
    <col min="12034" max="12040" width="9.5703125" customWidth="1"/>
    <col min="12041" max="12041" width="12.5703125" customWidth="1"/>
    <col min="12042" max="12054" width="9.28515625" bestFit="1" customWidth="1"/>
    <col min="12055" max="12055" width="19.7109375" bestFit="1" customWidth="1"/>
    <col min="12289" max="12289" width="37.7109375" customWidth="1"/>
    <col min="12290" max="12296" width="9.5703125" customWidth="1"/>
    <col min="12297" max="12297" width="12.5703125" customWidth="1"/>
    <col min="12298" max="12310" width="9.28515625" bestFit="1" customWidth="1"/>
    <col min="12311" max="12311" width="19.7109375" bestFit="1" customWidth="1"/>
    <col min="12545" max="12545" width="37.7109375" customWidth="1"/>
    <col min="12546" max="12552" width="9.5703125" customWidth="1"/>
    <col min="12553" max="12553" width="12.5703125" customWidth="1"/>
    <col min="12554" max="12566" width="9.28515625" bestFit="1" customWidth="1"/>
    <col min="12567" max="12567" width="19.7109375" bestFit="1" customWidth="1"/>
    <col min="12801" max="12801" width="37.7109375" customWidth="1"/>
    <col min="12802" max="12808" width="9.5703125" customWidth="1"/>
    <col min="12809" max="12809" width="12.5703125" customWidth="1"/>
    <col min="12810" max="12822" width="9.28515625" bestFit="1" customWidth="1"/>
    <col min="12823" max="12823" width="19.7109375" bestFit="1" customWidth="1"/>
    <col min="13057" max="13057" width="37.7109375" customWidth="1"/>
    <col min="13058" max="13064" width="9.5703125" customWidth="1"/>
    <col min="13065" max="13065" width="12.5703125" customWidth="1"/>
    <col min="13066" max="13078" width="9.28515625" bestFit="1" customWidth="1"/>
    <col min="13079" max="13079" width="19.7109375" bestFit="1" customWidth="1"/>
    <col min="13313" max="13313" width="37.7109375" customWidth="1"/>
    <col min="13314" max="13320" width="9.5703125" customWidth="1"/>
    <col min="13321" max="13321" width="12.5703125" customWidth="1"/>
    <col min="13322" max="13334" width="9.28515625" bestFit="1" customWidth="1"/>
    <col min="13335" max="13335" width="19.7109375" bestFit="1" customWidth="1"/>
    <col min="13569" max="13569" width="37.7109375" customWidth="1"/>
    <col min="13570" max="13576" width="9.5703125" customWidth="1"/>
    <col min="13577" max="13577" width="12.5703125" customWidth="1"/>
    <col min="13578" max="13590" width="9.28515625" bestFit="1" customWidth="1"/>
    <col min="13591" max="13591" width="19.7109375" bestFit="1" customWidth="1"/>
    <col min="13825" max="13825" width="37.7109375" customWidth="1"/>
    <col min="13826" max="13832" width="9.5703125" customWidth="1"/>
    <col min="13833" max="13833" width="12.5703125" customWidth="1"/>
    <col min="13834" max="13846" width="9.28515625" bestFit="1" customWidth="1"/>
    <col min="13847" max="13847" width="19.7109375" bestFit="1" customWidth="1"/>
    <col min="14081" max="14081" width="37.7109375" customWidth="1"/>
    <col min="14082" max="14088" width="9.5703125" customWidth="1"/>
    <col min="14089" max="14089" width="12.5703125" customWidth="1"/>
    <col min="14090" max="14102" width="9.28515625" bestFit="1" customWidth="1"/>
    <col min="14103" max="14103" width="19.7109375" bestFit="1" customWidth="1"/>
    <col min="14337" max="14337" width="37.7109375" customWidth="1"/>
    <col min="14338" max="14344" width="9.5703125" customWidth="1"/>
    <col min="14345" max="14345" width="12.5703125" customWidth="1"/>
    <col min="14346" max="14358" width="9.28515625" bestFit="1" customWidth="1"/>
    <col min="14359" max="14359" width="19.7109375" bestFit="1" customWidth="1"/>
    <col min="14593" max="14593" width="37.7109375" customWidth="1"/>
    <col min="14594" max="14600" width="9.5703125" customWidth="1"/>
    <col min="14601" max="14601" width="12.5703125" customWidth="1"/>
    <col min="14602" max="14614" width="9.28515625" bestFit="1" customWidth="1"/>
    <col min="14615" max="14615" width="19.7109375" bestFit="1" customWidth="1"/>
    <col min="14849" max="14849" width="37.7109375" customWidth="1"/>
    <col min="14850" max="14856" width="9.5703125" customWidth="1"/>
    <col min="14857" max="14857" width="12.5703125" customWidth="1"/>
    <col min="14858" max="14870" width="9.28515625" bestFit="1" customWidth="1"/>
    <col min="14871" max="14871" width="19.7109375" bestFit="1" customWidth="1"/>
    <col min="15105" max="15105" width="37.7109375" customWidth="1"/>
    <col min="15106" max="15112" width="9.5703125" customWidth="1"/>
    <col min="15113" max="15113" width="12.5703125" customWidth="1"/>
    <col min="15114" max="15126" width="9.28515625" bestFit="1" customWidth="1"/>
    <col min="15127" max="15127" width="19.7109375" bestFit="1" customWidth="1"/>
    <col min="15361" max="15361" width="37.7109375" customWidth="1"/>
    <col min="15362" max="15368" width="9.5703125" customWidth="1"/>
    <col min="15369" max="15369" width="12.5703125" customWidth="1"/>
    <col min="15370" max="15382" width="9.28515625" bestFit="1" customWidth="1"/>
    <col min="15383" max="15383" width="19.7109375" bestFit="1" customWidth="1"/>
    <col min="15617" max="15617" width="37.7109375" customWidth="1"/>
    <col min="15618" max="15624" width="9.5703125" customWidth="1"/>
    <col min="15625" max="15625" width="12.5703125" customWidth="1"/>
    <col min="15626" max="15638" width="9.28515625" bestFit="1" customWidth="1"/>
    <col min="15639" max="15639" width="19.7109375" bestFit="1" customWidth="1"/>
    <col min="15873" max="15873" width="37.7109375" customWidth="1"/>
    <col min="15874" max="15880" width="9.5703125" customWidth="1"/>
    <col min="15881" max="15881" width="12.5703125" customWidth="1"/>
    <col min="15882" max="15894" width="9.28515625" bestFit="1" customWidth="1"/>
    <col min="15895" max="15895" width="19.7109375" bestFit="1" customWidth="1"/>
    <col min="16129" max="16129" width="37.7109375" customWidth="1"/>
    <col min="16130" max="16136" width="9.5703125" customWidth="1"/>
    <col min="16137" max="16137" width="12.5703125" customWidth="1"/>
    <col min="16138" max="16150" width="9.28515625" bestFit="1" customWidth="1"/>
    <col min="16151" max="16151" width="19.7109375" bestFit="1" customWidth="1"/>
  </cols>
  <sheetData>
    <row r="1" spans="1:24" s="440" customFormat="1" ht="15.75">
      <c r="A1" s="439" t="s">
        <v>436</v>
      </c>
      <c r="J1" s="325"/>
    </row>
    <row r="2" spans="1:24" s="440" customFormat="1" ht="15.75">
      <c r="A2" s="325" t="s">
        <v>437</v>
      </c>
      <c r="J2" s="325"/>
    </row>
    <row r="3" spans="1:24">
      <c r="A3" s="320"/>
      <c r="J3" s="320"/>
    </row>
    <row r="4" spans="1:24" ht="13.5" thickBot="1">
      <c r="J4" s="320"/>
    </row>
    <row r="5" spans="1:24" ht="16.5" thickBot="1">
      <c r="A5" s="322" t="s">
        <v>438</v>
      </c>
      <c r="B5" s="323" t="s">
        <v>439</v>
      </c>
      <c r="C5" s="324"/>
      <c r="D5" s="324"/>
      <c r="E5" s="324"/>
      <c r="F5" s="324"/>
      <c r="G5" s="324"/>
      <c r="H5" s="324"/>
      <c r="I5" s="324"/>
      <c r="J5" s="325"/>
    </row>
    <row r="6" spans="1:24" ht="13.5" thickBot="1">
      <c r="A6" s="320" t="s">
        <v>440</v>
      </c>
      <c r="J6" s="320"/>
    </row>
    <row r="7" spans="1:24" ht="15">
      <c r="A7" s="326"/>
      <c r="B7" s="327"/>
      <c r="C7" s="327"/>
      <c r="D7" s="327"/>
      <c r="E7" s="327"/>
      <c r="F7" s="327"/>
      <c r="G7" s="326"/>
      <c r="H7" s="328"/>
      <c r="I7" s="329" t="s">
        <v>31</v>
      </c>
      <c r="J7" s="330"/>
      <c r="K7" s="331"/>
      <c r="L7" s="331"/>
      <c r="M7" s="331"/>
      <c r="N7" s="331"/>
      <c r="O7" s="332" t="s">
        <v>441</v>
      </c>
      <c r="P7" s="331"/>
      <c r="Q7" s="331"/>
      <c r="R7" s="331"/>
      <c r="S7" s="331"/>
      <c r="T7" s="331"/>
      <c r="U7" s="331"/>
      <c r="V7" s="329" t="s">
        <v>442</v>
      </c>
      <c r="W7" s="333" t="s">
        <v>443</v>
      </c>
    </row>
    <row r="8" spans="1:24" ht="13.5" thickBot="1">
      <c r="A8" s="334" t="s">
        <v>29</v>
      </c>
      <c r="B8" s="335" t="s">
        <v>444</v>
      </c>
      <c r="C8" s="336">
        <v>2010</v>
      </c>
      <c r="D8" s="337">
        <v>2011</v>
      </c>
      <c r="E8" s="337">
        <v>2012</v>
      </c>
      <c r="F8" s="337">
        <v>2013</v>
      </c>
      <c r="G8" s="337">
        <v>2014</v>
      </c>
      <c r="H8" s="337">
        <v>2015</v>
      </c>
      <c r="I8" s="338">
        <v>2016</v>
      </c>
      <c r="J8" s="339" t="s">
        <v>445</v>
      </c>
      <c r="K8" s="340" t="s">
        <v>446</v>
      </c>
      <c r="L8" s="340" t="s">
        <v>447</v>
      </c>
      <c r="M8" s="340" t="s">
        <v>448</v>
      </c>
      <c r="N8" s="340" t="s">
        <v>449</v>
      </c>
      <c r="O8" s="340" t="s">
        <v>450</v>
      </c>
      <c r="P8" s="340" t="s">
        <v>451</v>
      </c>
      <c r="Q8" s="340" t="s">
        <v>452</v>
      </c>
      <c r="R8" s="340" t="s">
        <v>453</v>
      </c>
      <c r="S8" s="340" t="s">
        <v>454</v>
      </c>
      <c r="T8" s="340" t="s">
        <v>455</v>
      </c>
      <c r="U8" s="339" t="s">
        <v>456</v>
      </c>
      <c r="V8" s="338" t="s">
        <v>457</v>
      </c>
      <c r="W8" s="341" t="s">
        <v>458</v>
      </c>
    </row>
    <row r="9" spans="1:24">
      <c r="A9" s="342" t="s">
        <v>459</v>
      </c>
      <c r="B9" s="343"/>
      <c r="C9" s="344">
        <v>22</v>
      </c>
      <c r="D9" s="345">
        <v>22</v>
      </c>
      <c r="E9" s="345">
        <v>21</v>
      </c>
      <c r="F9" s="345">
        <v>21</v>
      </c>
      <c r="G9" s="345">
        <v>56</v>
      </c>
      <c r="H9" s="345">
        <v>65</v>
      </c>
      <c r="I9" s="346"/>
      <c r="J9" s="347">
        <v>65</v>
      </c>
      <c r="K9" s="348">
        <v>66</v>
      </c>
      <c r="L9" s="348">
        <v>69</v>
      </c>
      <c r="M9" s="348">
        <v>71</v>
      </c>
      <c r="N9" s="349">
        <v>70</v>
      </c>
      <c r="O9" s="349">
        <v>68</v>
      </c>
      <c r="P9" s="349"/>
      <c r="Q9" s="349"/>
      <c r="R9" s="349"/>
      <c r="S9" s="349"/>
      <c r="T9" s="349"/>
      <c r="U9" s="350"/>
      <c r="V9" s="351" t="s">
        <v>460</v>
      </c>
      <c r="W9" s="352" t="s">
        <v>460</v>
      </c>
      <c r="X9" s="353"/>
    </row>
    <row r="10" spans="1:24" ht="13.5" thickBot="1">
      <c r="A10" s="354" t="s">
        <v>461</v>
      </c>
      <c r="B10" s="355"/>
      <c r="C10" s="356">
        <v>22</v>
      </c>
      <c r="D10" s="357">
        <v>20</v>
      </c>
      <c r="E10" s="357">
        <v>21</v>
      </c>
      <c r="F10" s="357">
        <v>21</v>
      </c>
      <c r="G10" s="357">
        <v>55</v>
      </c>
      <c r="H10" s="357">
        <v>64</v>
      </c>
      <c r="I10" s="358"/>
      <c r="J10" s="359">
        <v>65.099999999999994</v>
      </c>
      <c r="K10" s="360">
        <v>63.86</v>
      </c>
      <c r="L10" s="361">
        <v>68</v>
      </c>
      <c r="M10" s="361">
        <v>64</v>
      </c>
      <c r="N10" s="360">
        <v>70</v>
      </c>
      <c r="O10" s="360">
        <v>65.2</v>
      </c>
      <c r="P10" s="360"/>
      <c r="Q10" s="360"/>
      <c r="R10" s="360"/>
      <c r="S10" s="360"/>
      <c r="T10" s="360"/>
      <c r="U10" s="359"/>
      <c r="V10" s="362"/>
      <c r="W10" s="363" t="s">
        <v>460</v>
      </c>
      <c r="X10" s="353"/>
    </row>
    <row r="11" spans="1:24">
      <c r="A11" s="364" t="s">
        <v>462</v>
      </c>
      <c r="B11" s="365">
        <v>26</v>
      </c>
      <c r="C11" s="366">
        <v>12743</v>
      </c>
      <c r="D11" s="367">
        <v>12709</v>
      </c>
      <c r="E11" s="367">
        <v>13220</v>
      </c>
      <c r="F11" s="367">
        <v>13591</v>
      </c>
      <c r="G11" s="367">
        <v>20544</v>
      </c>
      <c r="H11" s="367">
        <v>22290</v>
      </c>
      <c r="I11" s="368"/>
      <c r="J11" s="369">
        <v>22809</v>
      </c>
      <c r="K11" s="370">
        <v>22410</v>
      </c>
      <c r="L11" s="371">
        <v>22425</v>
      </c>
      <c r="M11" s="371">
        <v>22441</v>
      </c>
      <c r="N11" s="370">
        <v>22563</v>
      </c>
      <c r="O11" s="370">
        <v>23827</v>
      </c>
      <c r="P11" s="370"/>
      <c r="Q11" s="370"/>
      <c r="R11" s="370"/>
      <c r="S11" s="370"/>
      <c r="T11" s="370"/>
      <c r="U11" s="369"/>
      <c r="V11" s="368" t="s">
        <v>460</v>
      </c>
      <c r="W11" s="372" t="s">
        <v>460</v>
      </c>
      <c r="X11" s="373"/>
    </row>
    <row r="12" spans="1:24">
      <c r="A12" s="364" t="s">
        <v>463</v>
      </c>
      <c r="B12" s="365">
        <v>33</v>
      </c>
      <c r="C12" s="366">
        <v>-9822</v>
      </c>
      <c r="D12" s="367">
        <v>10473</v>
      </c>
      <c r="E12" s="374">
        <v>11118</v>
      </c>
      <c r="F12" s="374" t="s">
        <v>464</v>
      </c>
      <c r="G12" s="374" t="s">
        <v>465</v>
      </c>
      <c r="H12" s="374">
        <v>-17204</v>
      </c>
      <c r="I12" s="368"/>
      <c r="J12" s="375">
        <v>-17346</v>
      </c>
      <c r="K12" s="376">
        <v>-17609</v>
      </c>
      <c r="L12" s="377">
        <v>-17753</v>
      </c>
      <c r="M12" s="377">
        <v>-17897</v>
      </c>
      <c r="N12" s="370">
        <v>-18064</v>
      </c>
      <c r="O12" s="370">
        <v>-18210</v>
      </c>
      <c r="P12" s="370"/>
      <c r="Q12" s="370"/>
      <c r="R12" s="370"/>
      <c r="S12" s="370"/>
      <c r="T12" s="370"/>
      <c r="U12" s="369"/>
      <c r="V12" s="368" t="s">
        <v>460</v>
      </c>
      <c r="W12" s="372" t="s">
        <v>460</v>
      </c>
      <c r="X12" s="373"/>
    </row>
    <row r="13" spans="1:24">
      <c r="A13" s="364" t="s">
        <v>466</v>
      </c>
      <c r="B13" s="365">
        <v>41</v>
      </c>
      <c r="C13" s="378"/>
      <c r="D13" s="379"/>
      <c r="E13" s="379"/>
      <c r="F13" s="379"/>
      <c r="G13" s="379"/>
      <c r="H13" s="379"/>
      <c r="I13" s="368"/>
      <c r="J13" s="375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5"/>
      <c r="V13" s="368" t="s">
        <v>460</v>
      </c>
      <c r="W13" s="372" t="s">
        <v>460</v>
      </c>
    </row>
    <row r="14" spans="1:24">
      <c r="A14" s="364" t="s">
        <v>467</v>
      </c>
      <c r="B14" s="365">
        <v>51</v>
      </c>
      <c r="C14" s="378"/>
      <c r="D14" s="379"/>
      <c r="E14" s="379"/>
      <c r="F14" s="379"/>
      <c r="G14" s="379"/>
      <c r="H14" s="379"/>
      <c r="I14" s="368"/>
      <c r="J14" s="375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5"/>
      <c r="V14" s="368" t="s">
        <v>460</v>
      </c>
      <c r="W14" s="372" t="s">
        <v>460</v>
      </c>
    </row>
    <row r="15" spans="1:24">
      <c r="A15" s="364" t="s">
        <v>468</v>
      </c>
      <c r="B15" s="365">
        <v>75</v>
      </c>
      <c r="C15" s="366">
        <v>2011</v>
      </c>
      <c r="D15" s="367">
        <v>3219</v>
      </c>
      <c r="E15" s="367">
        <v>3903</v>
      </c>
      <c r="F15" s="367">
        <v>4476</v>
      </c>
      <c r="G15" s="367">
        <v>5831</v>
      </c>
      <c r="H15" s="367">
        <v>6748</v>
      </c>
      <c r="I15" s="368"/>
      <c r="J15" s="375">
        <v>8229</v>
      </c>
      <c r="K15" s="376">
        <v>4233</v>
      </c>
      <c r="L15" s="377">
        <v>3387</v>
      </c>
      <c r="M15" s="377">
        <v>3420</v>
      </c>
      <c r="N15" s="370">
        <v>3585</v>
      </c>
      <c r="O15" s="370">
        <v>3641</v>
      </c>
      <c r="P15" s="370"/>
      <c r="Q15" s="370"/>
      <c r="R15" s="370"/>
      <c r="S15" s="370"/>
      <c r="T15" s="370"/>
      <c r="U15" s="369"/>
      <c r="V15" s="368" t="s">
        <v>460</v>
      </c>
      <c r="W15" s="372" t="s">
        <v>460</v>
      </c>
    </row>
    <row r="16" spans="1:24" ht="13.5" thickBot="1">
      <c r="A16" s="342" t="s">
        <v>469</v>
      </c>
      <c r="B16" s="343">
        <v>89</v>
      </c>
      <c r="C16" s="380">
        <v>583</v>
      </c>
      <c r="D16" s="381">
        <v>2757</v>
      </c>
      <c r="E16" s="381">
        <v>1116</v>
      </c>
      <c r="F16" s="381">
        <v>2192</v>
      </c>
      <c r="G16" s="381">
        <v>4032</v>
      </c>
      <c r="H16" s="381">
        <v>7896</v>
      </c>
      <c r="I16" s="351"/>
      <c r="J16" s="382">
        <v>6490</v>
      </c>
      <c r="K16" s="383">
        <v>6175</v>
      </c>
      <c r="L16" s="384">
        <v>7198</v>
      </c>
      <c r="M16" s="384">
        <v>8250</v>
      </c>
      <c r="N16" s="383">
        <v>7983</v>
      </c>
      <c r="O16" s="383">
        <v>8593</v>
      </c>
      <c r="P16" s="383"/>
      <c r="Q16" s="383"/>
      <c r="R16" s="383"/>
      <c r="S16" s="383"/>
      <c r="T16" s="383"/>
      <c r="U16" s="385"/>
      <c r="V16" s="351" t="s">
        <v>460</v>
      </c>
      <c r="W16" s="352" t="s">
        <v>460</v>
      </c>
    </row>
    <row r="17" spans="1:23" ht="13.5" thickBot="1">
      <c r="A17" s="386" t="s">
        <v>470</v>
      </c>
      <c r="B17" s="387">
        <v>125</v>
      </c>
      <c r="C17" s="388">
        <v>5417</v>
      </c>
      <c r="D17" s="389"/>
      <c r="E17" s="389"/>
      <c r="F17" s="389"/>
      <c r="G17" s="389"/>
      <c r="H17" s="389"/>
      <c r="I17" s="390"/>
      <c r="J17" s="388"/>
      <c r="K17" s="391"/>
      <c r="L17" s="392"/>
      <c r="M17" s="392"/>
      <c r="N17" s="391"/>
      <c r="O17" s="391"/>
      <c r="P17" s="391"/>
      <c r="Q17" s="391"/>
      <c r="R17" s="391"/>
      <c r="S17" s="391"/>
      <c r="T17" s="391"/>
      <c r="U17" s="388"/>
      <c r="V17" s="390" t="s">
        <v>460</v>
      </c>
      <c r="W17" s="393" t="s">
        <v>460</v>
      </c>
    </row>
    <row r="18" spans="1:23">
      <c r="A18" s="342" t="s">
        <v>471</v>
      </c>
      <c r="B18" s="343">
        <v>131</v>
      </c>
      <c r="C18" s="380">
        <v>2863</v>
      </c>
      <c r="D18" s="381">
        <v>2178</v>
      </c>
      <c r="E18" s="381">
        <v>2044</v>
      </c>
      <c r="F18" s="381">
        <v>1499</v>
      </c>
      <c r="G18" s="381">
        <v>5933</v>
      </c>
      <c r="H18" s="381">
        <v>5207</v>
      </c>
      <c r="I18" s="351"/>
      <c r="J18" s="382">
        <v>4884</v>
      </c>
      <c r="K18" s="383">
        <v>4741</v>
      </c>
      <c r="L18" s="384">
        <v>4613</v>
      </c>
      <c r="M18" s="384">
        <v>4485</v>
      </c>
      <c r="N18" s="383">
        <v>4440</v>
      </c>
      <c r="O18" s="383">
        <v>5557</v>
      </c>
      <c r="P18" s="383"/>
      <c r="Q18" s="383"/>
      <c r="R18" s="383"/>
      <c r="S18" s="383"/>
      <c r="T18" s="383"/>
      <c r="U18" s="385"/>
      <c r="V18" s="351" t="s">
        <v>460</v>
      </c>
      <c r="W18" s="352" t="s">
        <v>460</v>
      </c>
    </row>
    <row r="19" spans="1:23">
      <c r="A19" s="364" t="s">
        <v>472</v>
      </c>
      <c r="B19" s="365">
        <v>138</v>
      </c>
      <c r="C19" s="366">
        <v>1067</v>
      </c>
      <c r="D19" s="367">
        <v>1636</v>
      </c>
      <c r="E19" s="367">
        <v>1382</v>
      </c>
      <c r="F19" s="367">
        <v>1738</v>
      </c>
      <c r="G19" s="367">
        <v>2347</v>
      </c>
      <c r="H19" s="367">
        <v>3710</v>
      </c>
      <c r="I19" s="368"/>
      <c r="J19" s="369">
        <v>3860</v>
      </c>
      <c r="K19" s="370">
        <v>4009</v>
      </c>
      <c r="L19" s="371">
        <v>4148</v>
      </c>
      <c r="M19" s="371">
        <v>4282</v>
      </c>
      <c r="N19" s="370">
        <v>4417</v>
      </c>
      <c r="O19" s="370">
        <v>3315</v>
      </c>
      <c r="P19" s="370"/>
      <c r="Q19" s="370"/>
      <c r="R19" s="370"/>
      <c r="S19" s="370"/>
      <c r="T19" s="370"/>
      <c r="U19" s="369"/>
      <c r="V19" s="368" t="s">
        <v>460</v>
      </c>
      <c r="W19" s="372" t="s">
        <v>460</v>
      </c>
    </row>
    <row r="20" spans="1:23">
      <c r="A20" s="364" t="s">
        <v>473</v>
      </c>
      <c r="B20" s="365">
        <v>166</v>
      </c>
      <c r="C20" s="366"/>
      <c r="D20" s="367"/>
      <c r="E20" s="367"/>
      <c r="F20" s="367"/>
      <c r="G20" s="367"/>
      <c r="H20" s="367"/>
      <c r="I20" s="368"/>
      <c r="J20" s="375"/>
      <c r="K20" s="376"/>
      <c r="L20" s="377"/>
      <c r="M20" s="377"/>
      <c r="N20" s="370"/>
      <c r="O20" s="370"/>
      <c r="P20" s="370"/>
      <c r="Q20" s="370"/>
      <c r="R20" s="370"/>
      <c r="S20" s="370"/>
      <c r="T20" s="370"/>
      <c r="U20" s="369"/>
      <c r="V20" s="368" t="s">
        <v>460</v>
      </c>
      <c r="W20" s="372" t="s">
        <v>460</v>
      </c>
    </row>
    <row r="21" spans="1:23">
      <c r="A21" s="364" t="s">
        <v>474</v>
      </c>
      <c r="B21" s="365">
        <v>189</v>
      </c>
      <c r="C21" s="366">
        <v>1487</v>
      </c>
      <c r="D21" s="367">
        <v>3338</v>
      </c>
      <c r="E21" s="367">
        <v>3576</v>
      </c>
      <c r="F21" s="367">
        <v>4306</v>
      </c>
      <c r="G21" s="367">
        <v>6191</v>
      </c>
      <c r="H21" s="367">
        <v>9232</v>
      </c>
      <c r="I21" s="368"/>
      <c r="J21" s="375">
        <v>8551</v>
      </c>
      <c r="K21" s="376">
        <v>4128</v>
      </c>
      <c r="L21" s="377">
        <v>4995</v>
      </c>
      <c r="M21" s="377">
        <v>4983</v>
      </c>
      <c r="N21" s="370">
        <v>5283</v>
      </c>
      <c r="O21" s="370">
        <v>5073</v>
      </c>
      <c r="P21" s="370"/>
      <c r="Q21" s="370"/>
      <c r="R21" s="370"/>
      <c r="S21" s="370"/>
      <c r="T21" s="370"/>
      <c r="U21" s="369"/>
      <c r="V21" s="368" t="s">
        <v>460</v>
      </c>
      <c r="W21" s="372" t="s">
        <v>460</v>
      </c>
    </row>
    <row r="22" spans="1:23" ht="13.5" thickBot="1">
      <c r="A22" s="364" t="s">
        <v>475</v>
      </c>
      <c r="B22" s="365">
        <v>196</v>
      </c>
      <c r="C22" s="366"/>
      <c r="D22" s="367"/>
      <c r="E22" s="367"/>
      <c r="F22" s="367"/>
      <c r="G22" s="367"/>
      <c r="H22" s="367"/>
      <c r="I22" s="368"/>
      <c r="J22" s="375"/>
      <c r="K22" s="376"/>
      <c r="L22" s="377"/>
      <c r="M22" s="377"/>
      <c r="N22" s="370"/>
      <c r="O22" s="370"/>
      <c r="P22" s="370"/>
      <c r="Q22" s="370"/>
      <c r="R22" s="370"/>
      <c r="S22" s="370"/>
      <c r="T22" s="370"/>
      <c r="U22" s="369"/>
      <c r="V22" s="368" t="s">
        <v>460</v>
      </c>
      <c r="W22" s="372" t="s">
        <v>460</v>
      </c>
    </row>
    <row r="23" spans="1:23">
      <c r="A23" s="394" t="s">
        <v>476</v>
      </c>
      <c r="B23" s="395"/>
      <c r="C23" s="396">
        <v>15657</v>
      </c>
      <c r="D23" s="397">
        <v>13146</v>
      </c>
      <c r="E23" s="397">
        <v>11973</v>
      </c>
      <c r="F23" s="397">
        <v>13638</v>
      </c>
      <c r="G23" s="397">
        <v>21736</v>
      </c>
      <c r="H23" s="397">
        <v>25683</v>
      </c>
      <c r="I23" s="398">
        <v>26424</v>
      </c>
      <c r="J23" s="399">
        <v>1840</v>
      </c>
      <c r="K23" s="400">
        <v>2490</v>
      </c>
      <c r="L23" s="400">
        <v>2529</v>
      </c>
      <c r="M23" s="400">
        <v>2784</v>
      </c>
      <c r="N23" s="400">
        <v>3938</v>
      </c>
      <c r="O23" s="400">
        <v>4519</v>
      </c>
      <c r="P23" s="400"/>
      <c r="Q23" s="400"/>
      <c r="R23" s="400"/>
      <c r="S23" s="400"/>
      <c r="T23" s="400"/>
      <c r="U23" s="399"/>
      <c r="V23" s="398">
        <f>SUM(J23:U23)</f>
        <v>18100</v>
      </c>
      <c r="W23" s="401">
        <f>+V23/I23*100</f>
        <v>68.498334847108694</v>
      </c>
    </row>
    <row r="24" spans="1:23">
      <c r="A24" s="364" t="s">
        <v>477</v>
      </c>
      <c r="B24" s="365">
        <v>9</v>
      </c>
      <c r="C24" s="402">
        <v>6150</v>
      </c>
      <c r="D24" s="403">
        <v>0</v>
      </c>
      <c r="E24" s="403">
        <v>0</v>
      </c>
      <c r="F24" s="403">
        <v>0</v>
      </c>
      <c r="G24" s="403">
        <v>0</v>
      </c>
      <c r="H24" s="403">
        <v>0</v>
      </c>
      <c r="I24" s="404"/>
      <c r="J24" s="369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69"/>
      <c r="V24" s="404">
        <f>SUM(J24:U24)</f>
        <v>0</v>
      </c>
      <c r="W24" s="405" t="e">
        <f>+V24/I24*100</f>
        <v>#DIV/0!</v>
      </c>
    </row>
    <row r="25" spans="1:23" ht="13.5" thickBot="1">
      <c r="A25" s="406" t="s">
        <v>478</v>
      </c>
      <c r="B25" s="407">
        <v>19</v>
      </c>
      <c r="C25" s="408">
        <v>9507</v>
      </c>
      <c r="D25" s="409">
        <v>13146</v>
      </c>
      <c r="E25" s="409">
        <v>11973</v>
      </c>
      <c r="F25" s="409">
        <v>13638</v>
      </c>
      <c r="G25" s="409">
        <v>21739</v>
      </c>
      <c r="H25" s="409">
        <v>25683</v>
      </c>
      <c r="I25" s="410">
        <v>26424</v>
      </c>
      <c r="J25" s="411">
        <v>1840</v>
      </c>
      <c r="K25" s="412">
        <v>2490</v>
      </c>
      <c r="L25" s="412">
        <v>2529</v>
      </c>
      <c r="M25" s="412">
        <v>2784</v>
      </c>
      <c r="N25" s="412">
        <v>3938</v>
      </c>
      <c r="O25" s="412">
        <v>4519</v>
      </c>
      <c r="P25" s="412"/>
      <c r="Q25" s="412"/>
      <c r="R25" s="412"/>
      <c r="S25" s="412"/>
      <c r="T25" s="412"/>
      <c r="U25" s="411"/>
      <c r="V25" s="410">
        <f>SUM(J25:U25)</f>
        <v>18100</v>
      </c>
      <c r="W25" s="413">
        <f>+V25/I25*100</f>
        <v>68.498334847108694</v>
      </c>
    </row>
    <row r="26" spans="1:23">
      <c r="A26" s="364" t="s">
        <v>479</v>
      </c>
      <c r="B26" s="365">
        <v>1</v>
      </c>
      <c r="C26" s="414">
        <v>693</v>
      </c>
      <c r="D26" s="415">
        <v>1130</v>
      </c>
      <c r="E26" s="415">
        <v>824</v>
      </c>
      <c r="F26" s="415">
        <v>1054</v>
      </c>
      <c r="G26" s="415">
        <v>2404</v>
      </c>
      <c r="H26" s="415">
        <v>2692</v>
      </c>
      <c r="I26" s="416">
        <v>2904</v>
      </c>
      <c r="J26" s="369">
        <v>90</v>
      </c>
      <c r="K26" s="370">
        <v>318</v>
      </c>
      <c r="L26" s="370">
        <v>179</v>
      </c>
      <c r="M26" s="370">
        <v>164</v>
      </c>
      <c r="N26" s="370">
        <v>362</v>
      </c>
      <c r="O26" s="370">
        <v>314</v>
      </c>
      <c r="P26" s="370"/>
      <c r="Q26" s="370"/>
      <c r="R26" s="370"/>
      <c r="S26" s="370"/>
      <c r="T26" s="370"/>
      <c r="U26" s="369"/>
      <c r="V26" s="404">
        <f t="shared" ref="V26:V36" si="0">SUM(J26:U26)</f>
        <v>1427</v>
      </c>
      <c r="W26" s="405">
        <f t="shared" ref="W26:W36" si="1">+V26/I26*100</f>
        <v>49.13911845730027</v>
      </c>
    </row>
    <row r="27" spans="1:23">
      <c r="A27" s="364" t="s">
        <v>480</v>
      </c>
      <c r="B27" s="365">
        <v>2</v>
      </c>
      <c r="C27" s="402">
        <v>3376</v>
      </c>
      <c r="D27" s="403">
        <v>3127</v>
      </c>
      <c r="E27" s="403">
        <v>3808</v>
      </c>
      <c r="F27" s="403">
        <v>4400</v>
      </c>
      <c r="G27" s="403">
        <v>5925</v>
      </c>
      <c r="H27" s="403">
        <v>7338</v>
      </c>
      <c r="I27" s="404">
        <v>8568</v>
      </c>
      <c r="J27" s="369">
        <v>812</v>
      </c>
      <c r="K27" s="370">
        <v>1128</v>
      </c>
      <c r="L27" s="370">
        <v>857</v>
      </c>
      <c r="M27" s="370">
        <v>406</v>
      </c>
      <c r="N27" s="370">
        <v>195</v>
      </c>
      <c r="O27" s="370">
        <v>217</v>
      </c>
      <c r="P27" s="370"/>
      <c r="Q27" s="370"/>
      <c r="R27" s="370"/>
      <c r="S27" s="370"/>
      <c r="T27" s="370"/>
      <c r="U27" s="369"/>
      <c r="V27" s="404">
        <f t="shared" si="0"/>
        <v>3615</v>
      </c>
      <c r="W27" s="405">
        <f t="shared" si="1"/>
        <v>42.191876750700281</v>
      </c>
    </row>
    <row r="28" spans="1:23">
      <c r="A28" s="364" t="s">
        <v>481</v>
      </c>
      <c r="B28" s="365">
        <v>4</v>
      </c>
      <c r="C28" s="402">
        <v>0</v>
      </c>
      <c r="D28" s="403">
        <v>0</v>
      </c>
      <c r="E28" s="403">
        <v>0</v>
      </c>
      <c r="F28" s="403">
        <v>0</v>
      </c>
      <c r="G28" s="403">
        <v>24</v>
      </c>
      <c r="H28" s="403">
        <v>0</v>
      </c>
      <c r="I28" s="404">
        <v>2</v>
      </c>
      <c r="J28" s="369">
        <v>23</v>
      </c>
      <c r="K28" s="370"/>
      <c r="L28" s="370">
        <v>1</v>
      </c>
      <c r="M28" s="370"/>
      <c r="N28" s="370">
        <v>40</v>
      </c>
      <c r="O28" s="370"/>
      <c r="P28" s="370"/>
      <c r="Q28" s="370"/>
      <c r="R28" s="370"/>
      <c r="S28" s="370"/>
      <c r="T28" s="370"/>
      <c r="U28" s="369"/>
      <c r="V28" s="404">
        <f t="shared" si="0"/>
        <v>64</v>
      </c>
      <c r="W28" s="405">
        <f t="shared" si="1"/>
        <v>3200</v>
      </c>
    </row>
    <row r="29" spans="1:23">
      <c r="A29" s="364" t="s">
        <v>482</v>
      </c>
      <c r="B29" s="365"/>
      <c r="C29" s="402">
        <v>0</v>
      </c>
      <c r="D29" s="403">
        <v>0</v>
      </c>
      <c r="E29" s="403">
        <v>0</v>
      </c>
      <c r="F29" s="403">
        <v>0</v>
      </c>
      <c r="G29" s="403">
        <v>0</v>
      </c>
      <c r="H29" s="403">
        <v>0</v>
      </c>
      <c r="I29" s="404"/>
      <c r="J29" s="369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69"/>
      <c r="V29" s="404">
        <v>0</v>
      </c>
      <c r="W29" s="405"/>
    </row>
    <row r="30" spans="1:23">
      <c r="A30" s="364" t="s">
        <v>483</v>
      </c>
      <c r="B30" s="365">
        <v>5</v>
      </c>
      <c r="C30" s="402">
        <v>930</v>
      </c>
      <c r="D30" s="403">
        <v>880</v>
      </c>
      <c r="E30" s="403">
        <v>1031</v>
      </c>
      <c r="F30" s="403">
        <v>1646</v>
      </c>
      <c r="G30" s="403">
        <v>1689</v>
      </c>
      <c r="H30" s="403">
        <v>4131</v>
      </c>
      <c r="I30" s="404">
        <v>2825</v>
      </c>
      <c r="J30" s="369">
        <v>17</v>
      </c>
      <c r="K30" s="370">
        <v>203</v>
      </c>
      <c r="L30" s="370">
        <v>30</v>
      </c>
      <c r="M30" s="370">
        <v>238</v>
      </c>
      <c r="N30" s="370">
        <v>439</v>
      </c>
      <c r="O30" s="370">
        <v>162</v>
      </c>
      <c r="P30" s="370"/>
      <c r="Q30" s="370"/>
      <c r="R30" s="370"/>
      <c r="S30" s="370"/>
      <c r="T30" s="370"/>
      <c r="U30" s="369"/>
      <c r="V30" s="404">
        <f t="shared" si="0"/>
        <v>1089</v>
      </c>
      <c r="W30" s="405">
        <f t="shared" si="1"/>
        <v>38.548672566371685</v>
      </c>
    </row>
    <row r="31" spans="1:23">
      <c r="A31" s="364" t="s">
        <v>484</v>
      </c>
      <c r="B31" s="365">
        <v>8</v>
      </c>
      <c r="C31" s="402">
        <v>1701</v>
      </c>
      <c r="D31" s="403">
        <v>4552</v>
      </c>
      <c r="E31" s="403">
        <v>4229</v>
      </c>
      <c r="F31" s="403">
        <v>4693</v>
      </c>
      <c r="G31" s="403">
        <v>5165</v>
      </c>
      <c r="H31" s="403">
        <v>3208</v>
      </c>
      <c r="I31" s="404">
        <v>1700</v>
      </c>
      <c r="J31" s="369">
        <v>112</v>
      </c>
      <c r="K31" s="370">
        <v>82</v>
      </c>
      <c r="L31" s="370">
        <v>152</v>
      </c>
      <c r="M31" s="370">
        <v>90</v>
      </c>
      <c r="N31" s="370">
        <v>112</v>
      </c>
      <c r="O31" s="370">
        <v>212</v>
      </c>
      <c r="P31" s="370"/>
      <c r="Q31" s="370"/>
      <c r="R31" s="370"/>
      <c r="S31" s="370"/>
      <c r="T31" s="370"/>
      <c r="U31" s="369"/>
      <c r="V31" s="404">
        <f t="shared" si="0"/>
        <v>760</v>
      </c>
      <c r="W31" s="405">
        <f t="shared" si="1"/>
        <v>44.705882352941181</v>
      </c>
    </row>
    <row r="32" spans="1:23">
      <c r="A32" s="364" t="s">
        <v>485</v>
      </c>
      <c r="B32" s="417">
        <v>9</v>
      </c>
      <c r="C32" s="402">
        <v>5720</v>
      </c>
      <c r="D32" s="403">
        <v>5375</v>
      </c>
      <c r="E32" s="403">
        <v>5649</v>
      </c>
      <c r="F32" s="403">
        <v>6036</v>
      </c>
      <c r="G32" s="403">
        <v>11711</v>
      </c>
      <c r="H32" s="403">
        <v>13872</v>
      </c>
      <c r="I32" s="404">
        <v>15089</v>
      </c>
      <c r="J32" s="369">
        <v>1112</v>
      </c>
      <c r="K32" s="370">
        <v>1063</v>
      </c>
      <c r="L32" s="370">
        <v>1213</v>
      </c>
      <c r="M32" s="370">
        <v>1068</v>
      </c>
      <c r="N32" s="370">
        <v>1147</v>
      </c>
      <c r="O32" s="370">
        <v>1553</v>
      </c>
      <c r="P32" s="370"/>
      <c r="Q32" s="370"/>
      <c r="R32" s="370"/>
      <c r="S32" s="370"/>
      <c r="T32" s="370"/>
      <c r="U32" s="369"/>
      <c r="V32" s="404">
        <f>SUM(J32:U32)</f>
        <v>7156</v>
      </c>
      <c r="W32" s="405">
        <f>+V32/I32*100</f>
        <v>47.425276691629662</v>
      </c>
    </row>
    <row r="33" spans="1:23">
      <c r="A33" s="364" t="s">
        <v>486</v>
      </c>
      <c r="B33" s="418" t="s">
        <v>487</v>
      </c>
      <c r="C33" s="402">
        <v>2198</v>
      </c>
      <c r="D33" s="403">
        <v>1947</v>
      </c>
      <c r="E33" s="403">
        <v>2115</v>
      </c>
      <c r="F33" s="403">
        <v>2251</v>
      </c>
      <c r="G33" s="403">
        <v>4291</v>
      </c>
      <c r="H33" s="403">
        <v>5207</v>
      </c>
      <c r="I33" s="404">
        <v>5513</v>
      </c>
      <c r="J33" s="369">
        <v>442</v>
      </c>
      <c r="K33" s="370">
        <v>454</v>
      </c>
      <c r="L33" s="370">
        <v>480</v>
      </c>
      <c r="M33" s="370">
        <v>406</v>
      </c>
      <c r="N33" s="370">
        <v>443</v>
      </c>
      <c r="O33" s="370">
        <v>586</v>
      </c>
      <c r="P33" s="370"/>
      <c r="Q33" s="370"/>
      <c r="R33" s="370"/>
      <c r="S33" s="370"/>
      <c r="T33" s="370"/>
      <c r="U33" s="369"/>
      <c r="V33" s="404">
        <f>SUM(J33:U33)</f>
        <v>2811</v>
      </c>
      <c r="W33" s="405">
        <f>+V33/I33*100</f>
        <v>50.988572465082527</v>
      </c>
    </row>
    <row r="34" spans="1:23">
      <c r="A34" s="364" t="s">
        <v>488</v>
      </c>
      <c r="B34" s="365">
        <v>19</v>
      </c>
      <c r="C34" s="402">
        <v>0</v>
      </c>
      <c r="D34" s="403">
        <v>0</v>
      </c>
      <c r="E34" s="403">
        <v>0</v>
      </c>
      <c r="F34" s="403">
        <v>0</v>
      </c>
      <c r="G34" s="403">
        <v>0</v>
      </c>
      <c r="H34" s="403">
        <v>0</v>
      </c>
      <c r="I34" s="404"/>
      <c r="J34" s="369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69"/>
      <c r="V34" s="404">
        <f t="shared" si="0"/>
        <v>0</v>
      </c>
      <c r="W34" s="405" t="e">
        <f t="shared" si="1"/>
        <v>#DIV/0!</v>
      </c>
    </row>
    <row r="35" spans="1:23">
      <c r="A35" s="364" t="s">
        <v>489</v>
      </c>
      <c r="B35" s="365">
        <v>25</v>
      </c>
      <c r="C35" s="402">
        <v>186</v>
      </c>
      <c r="D35" s="403">
        <v>684</v>
      </c>
      <c r="E35" s="403">
        <v>661</v>
      </c>
      <c r="F35" s="403">
        <v>731</v>
      </c>
      <c r="G35" s="403">
        <v>1250</v>
      </c>
      <c r="H35" s="403">
        <v>1764</v>
      </c>
      <c r="I35" s="404">
        <v>1539</v>
      </c>
      <c r="J35" s="369">
        <v>143</v>
      </c>
      <c r="K35" s="370">
        <v>142</v>
      </c>
      <c r="L35" s="370">
        <v>129</v>
      </c>
      <c r="M35" s="370">
        <v>127</v>
      </c>
      <c r="N35" s="370">
        <v>127</v>
      </c>
      <c r="O35" s="370">
        <v>129</v>
      </c>
      <c r="P35" s="370"/>
      <c r="Q35" s="370"/>
      <c r="R35" s="370"/>
      <c r="S35" s="370"/>
      <c r="T35" s="370"/>
      <c r="U35" s="369"/>
      <c r="V35" s="404">
        <f t="shared" si="0"/>
        <v>797</v>
      </c>
      <c r="W35" s="405">
        <f t="shared" si="1"/>
        <v>51.786874593892144</v>
      </c>
    </row>
    <row r="36" spans="1:23" ht="13.5" thickBot="1">
      <c r="A36" s="342" t="s">
        <v>490</v>
      </c>
      <c r="B36" s="343"/>
      <c r="C36" s="419">
        <v>506</v>
      </c>
      <c r="D36" s="420">
        <v>351</v>
      </c>
      <c r="E36" s="420">
        <v>1447</v>
      </c>
      <c r="F36" s="420">
        <v>282</v>
      </c>
      <c r="G36" s="420">
        <v>299</v>
      </c>
      <c r="H36" s="420">
        <v>486</v>
      </c>
      <c r="I36" s="421">
        <v>344</v>
      </c>
      <c r="J36" s="422">
        <v>4</v>
      </c>
      <c r="K36" s="383">
        <v>16</v>
      </c>
      <c r="L36" s="383">
        <v>53</v>
      </c>
      <c r="M36" s="383">
        <v>41</v>
      </c>
      <c r="N36" s="383">
        <v>344</v>
      </c>
      <c r="O36" s="383">
        <v>168</v>
      </c>
      <c r="P36" s="383"/>
      <c r="Q36" s="383"/>
      <c r="R36" s="383"/>
      <c r="S36" s="383"/>
      <c r="T36" s="383"/>
      <c r="U36" s="385"/>
      <c r="V36" s="421">
        <f t="shared" si="0"/>
        <v>626</v>
      </c>
      <c r="W36" s="423">
        <f t="shared" si="1"/>
        <v>181.97674418604649</v>
      </c>
    </row>
    <row r="37" spans="1:23" ht="15.75" thickBot="1">
      <c r="A37" s="424" t="s">
        <v>491</v>
      </c>
      <c r="B37" s="425">
        <v>31</v>
      </c>
      <c r="C37" s="426">
        <v>22086</v>
      </c>
      <c r="D37" s="427">
        <v>18046</v>
      </c>
      <c r="E37" s="427">
        <v>19764</v>
      </c>
      <c r="F37" s="427">
        <v>21093</v>
      </c>
      <c r="G37" s="427">
        <v>32758</v>
      </c>
      <c r="H37" s="427">
        <v>38698</v>
      </c>
      <c r="I37" s="389">
        <f>SUM(I26:I36)</f>
        <v>38484</v>
      </c>
      <c r="J37" s="388">
        <f>SUM(J26:J36)</f>
        <v>2755</v>
      </c>
      <c r="K37" s="391">
        <f>SUM(K26:K36)</f>
        <v>3406</v>
      </c>
      <c r="L37" s="392">
        <f>SUM(L26:L36)</f>
        <v>3094</v>
      </c>
      <c r="M37" s="392">
        <f>SUM(M26:M36)</f>
        <v>2540</v>
      </c>
      <c r="N37" s="391">
        <f t="shared" ref="N37:U37" si="2">SUM(N26:N36)</f>
        <v>3209</v>
      </c>
      <c r="O37" s="391">
        <f t="shared" si="2"/>
        <v>3341</v>
      </c>
      <c r="P37" s="391">
        <f t="shared" si="2"/>
        <v>0</v>
      </c>
      <c r="Q37" s="391">
        <f t="shared" si="2"/>
        <v>0</v>
      </c>
      <c r="R37" s="391">
        <f>SUM(R26:R36)</f>
        <v>0</v>
      </c>
      <c r="S37" s="391">
        <f t="shared" si="2"/>
        <v>0</v>
      </c>
      <c r="T37" s="391">
        <f t="shared" si="2"/>
        <v>0</v>
      </c>
      <c r="U37" s="391">
        <f t="shared" si="2"/>
        <v>0</v>
      </c>
      <c r="V37" s="389">
        <f>SUM(J37:U37)</f>
        <v>18345</v>
      </c>
      <c r="W37" s="428">
        <f>+V37/I37*100</f>
        <v>47.669161209853442</v>
      </c>
    </row>
    <row r="38" spans="1:23">
      <c r="A38" s="364" t="s">
        <v>492</v>
      </c>
      <c r="B38" s="365">
        <v>32</v>
      </c>
      <c r="C38" s="414">
        <v>0</v>
      </c>
      <c r="D38" s="415">
        <v>0</v>
      </c>
      <c r="E38" s="415">
        <v>0</v>
      </c>
      <c r="F38" s="415">
        <v>0</v>
      </c>
      <c r="G38" s="415">
        <v>0</v>
      </c>
      <c r="H38" s="415">
        <v>0</v>
      </c>
      <c r="I38" s="416">
        <v>0</v>
      </c>
      <c r="J38" s="369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69"/>
      <c r="V38" s="404">
        <f t="shared" ref="V38:V42" si="3">SUM(J38:U38)</f>
        <v>0</v>
      </c>
      <c r="W38" s="405" t="e">
        <f t="shared" ref="W38:W43" si="4">+V38/I38*100</f>
        <v>#DIV/0!</v>
      </c>
    </row>
    <row r="39" spans="1:23">
      <c r="A39" s="364" t="s">
        <v>493</v>
      </c>
      <c r="B39" s="365">
        <v>33</v>
      </c>
      <c r="C39" s="402">
        <v>6426</v>
      </c>
      <c r="D39" s="403">
        <v>5515</v>
      </c>
      <c r="E39" s="403">
        <v>6589</v>
      </c>
      <c r="F39" s="403">
        <v>7664</v>
      </c>
      <c r="G39" s="403">
        <v>11227</v>
      </c>
      <c r="H39" s="403">
        <v>12987</v>
      </c>
      <c r="I39" s="404">
        <v>12060</v>
      </c>
      <c r="J39" s="369">
        <v>1407</v>
      </c>
      <c r="K39" s="370">
        <v>1062</v>
      </c>
      <c r="L39" s="370">
        <v>1120</v>
      </c>
      <c r="M39" s="370">
        <v>640</v>
      </c>
      <c r="N39" s="370">
        <v>566</v>
      </c>
      <c r="O39" s="370">
        <v>664</v>
      </c>
      <c r="P39" s="370"/>
      <c r="Q39" s="370"/>
      <c r="R39" s="370"/>
      <c r="S39" s="370"/>
      <c r="T39" s="370"/>
      <c r="U39" s="369"/>
      <c r="V39" s="404">
        <f t="shared" si="3"/>
        <v>5459</v>
      </c>
      <c r="W39" s="405">
        <f t="shared" si="4"/>
        <v>45.265339966832499</v>
      </c>
    </row>
    <row r="40" spans="1:23">
      <c r="A40" s="364" t="s">
        <v>494</v>
      </c>
      <c r="B40" s="365">
        <v>34</v>
      </c>
      <c r="C40" s="402">
        <v>0</v>
      </c>
      <c r="D40" s="403">
        <v>0</v>
      </c>
      <c r="E40" s="403">
        <v>0</v>
      </c>
      <c r="F40" s="403">
        <v>0</v>
      </c>
      <c r="G40" s="403">
        <v>4</v>
      </c>
      <c r="H40" s="403">
        <v>15</v>
      </c>
      <c r="I40" s="404">
        <v>0</v>
      </c>
      <c r="J40" s="369">
        <v>2</v>
      </c>
      <c r="K40" s="370">
        <v>2</v>
      </c>
      <c r="L40" s="370">
        <v>2</v>
      </c>
      <c r="M40" s="370">
        <v>2</v>
      </c>
      <c r="N40" s="370">
        <v>4</v>
      </c>
      <c r="O40" s="370">
        <v>1</v>
      </c>
      <c r="P40" s="370"/>
      <c r="Q40" s="370"/>
      <c r="R40" s="370"/>
      <c r="S40" s="370"/>
      <c r="T40" s="370"/>
      <c r="U40" s="369"/>
      <c r="V40" s="404">
        <f t="shared" si="3"/>
        <v>13</v>
      </c>
      <c r="W40" s="405" t="e">
        <f t="shared" si="4"/>
        <v>#DIV/0!</v>
      </c>
    </row>
    <row r="41" spans="1:23">
      <c r="A41" s="364" t="s">
        <v>495</v>
      </c>
      <c r="B41" s="365">
        <v>57</v>
      </c>
      <c r="C41" s="402">
        <v>15657</v>
      </c>
      <c r="D41" s="403">
        <v>12640</v>
      </c>
      <c r="E41" s="403">
        <v>11973</v>
      </c>
      <c r="F41" s="403">
        <v>13638</v>
      </c>
      <c r="G41" s="403">
        <v>21739</v>
      </c>
      <c r="H41" s="403">
        <v>25839</v>
      </c>
      <c r="I41" s="404">
        <v>26424</v>
      </c>
      <c r="J41" s="369">
        <v>1840</v>
      </c>
      <c r="K41" s="370">
        <v>2490</v>
      </c>
      <c r="L41" s="370">
        <v>2529</v>
      </c>
      <c r="M41" s="370">
        <v>2784</v>
      </c>
      <c r="N41" s="370">
        <v>2183</v>
      </c>
      <c r="O41" s="370">
        <v>4519</v>
      </c>
      <c r="P41" s="370"/>
      <c r="Q41" s="370"/>
      <c r="R41" s="370"/>
      <c r="S41" s="370"/>
      <c r="T41" s="370"/>
      <c r="U41" s="369"/>
      <c r="V41" s="404">
        <f t="shared" si="3"/>
        <v>16345</v>
      </c>
      <c r="W41" s="405">
        <f t="shared" si="4"/>
        <v>61.856645473811689</v>
      </c>
    </row>
    <row r="42" spans="1:23" ht="13.5" thickBot="1">
      <c r="A42" s="342" t="s">
        <v>496</v>
      </c>
      <c r="B42" s="343"/>
      <c r="C42" s="429">
        <v>3</v>
      </c>
      <c r="D42" s="430">
        <v>0</v>
      </c>
      <c r="E42" s="430">
        <v>0</v>
      </c>
      <c r="F42" s="430">
        <v>0</v>
      </c>
      <c r="G42" s="430">
        <v>0</v>
      </c>
      <c r="H42" s="430">
        <v>62</v>
      </c>
      <c r="I42" s="431"/>
      <c r="J42" s="422">
        <v>2</v>
      </c>
      <c r="K42" s="383">
        <v>2</v>
      </c>
      <c r="L42" s="383">
        <v>2</v>
      </c>
      <c r="M42" s="383"/>
      <c r="N42" s="383">
        <v>11</v>
      </c>
      <c r="O42" s="383">
        <v>54</v>
      </c>
      <c r="P42" s="383"/>
      <c r="Q42" s="383"/>
      <c r="R42" s="383"/>
      <c r="S42" s="383"/>
      <c r="T42" s="383"/>
      <c r="U42" s="385"/>
      <c r="V42" s="404">
        <f t="shared" si="3"/>
        <v>71</v>
      </c>
      <c r="W42" s="405" t="e">
        <f t="shared" si="4"/>
        <v>#DIV/0!</v>
      </c>
    </row>
    <row r="43" spans="1:23" ht="15.75" thickBot="1">
      <c r="A43" s="424" t="s">
        <v>497</v>
      </c>
      <c r="B43" s="425">
        <v>58</v>
      </c>
      <c r="C43" s="426">
        <v>22086</v>
      </c>
      <c r="D43" s="427">
        <v>18155</v>
      </c>
      <c r="E43" s="427">
        <v>18562</v>
      </c>
      <c r="F43" s="427">
        <v>21302</v>
      </c>
      <c r="G43" s="427">
        <v>32970</v>
      </c>
      <c r="H43" s="427">
        <v>38903</v>
      </c>
      <c r="I43" s="389">
        <f>SUM(I38:I42)</f>
        <v>38484</v>
      </c>
      <c r="J43" s="388">
        <f>SUM(J38:J42)</f>
        <v>3251</v>
      </c>
      <c r="K43" s="391">
        <f>SUM(K38:K42)</f>
        <v>3556</v>
      </c>
      <c r="L43" s="391">
        <f>SUM(L38:L42)</f>
        <v>3653</v>
      </c>
      <c r="M43" s="392">
        <f>SUM(M38:M42)</f>
        <v>3426</v>
      </c>
      <c r="N43" s="391">
        <f t="shared" ref="N43:U43" si="5">SUM(N38:N42)</f>
        <v>2764</v>
      </c>
      <c r="O43" s="391">
        <f t="shared" si="5"/>
        <v>5238</v>
      </c>
      <c r="P43" s="391">
        <f t="shared" si="5"/>
        <v>0</v>
      </c>
      <c r="Q43" s="391">
        <f t="shared" si="5"/>
        <v>0</v>
      </c>
      <c r="R43" s="391">
        <f>SUM(R39:R42)</f>
        <v>0</v>
      </c>
      <c r="S43" s="391">
        <f t="shared" si="5"/>
        <v>0</v>
      </c>
      <c r="T43" s="391">
        <f t="shared" si="5"/>
        <v>0</v>
      </c>
      <c r="U43" s="391">
        <f t="shared" si="5"/>
        <v>0</v>
      </c>
      <c r="V43" s="389">
        <f>SUM(J43:U43)</f>
        <v>21888</v>
      </c>
      <c r="W43" s="428">
        <f t="shared" si="4"/>
        <v>56.875584658559397</v>
      </c>
    </row>
    <row r="44" spans="1:23" ht="13.5" thickBot="1">
      <c r="A44" s="342"/>
      <c r="B44" s="343"/>
      <c r="C44" s="432"/>
      <c r="D44" s="433"/>
      <c r="E44" s="433"/>
      <c r="F44" s="433"/>
      <c r="G44" s="433"/>
      <c r="H44" s="433"/>
      <c r="I44" s="421"/>
      <c r="J44" s="382"/>
      <c r="K44" s="383"/>
      <c r="L44" s="384"/>
      <c r="M44" s="384"/>
      <c r="N44" s="383"/>
      <c r="O44" s="383"/>
      <c r="P44" s="383"/>
      <c r="Q44" s="383"/>
      <c r="R44" s="383"/>
      <c r="S44" s="383"/>
      <c r="T44" s="383"/>
      <c r="U44" s="434"/>
      <c r="V44" s="421"/>
      <c r="W44" s="423"/>
    </row>
    <row r="45" spans="1:23" ht="15.75" thickBot="1">
      <c r="A45" s="424" t="s">
        <v>498</v>
      </c>
      <c r="B45" s="425"/>
      <c r="C45" s="426">
        <v>6429</v>
      </c>
      <c r="D45" s="427">
        <v>5515</v>
      </c>
      <c r="E45" s="427">
        <v>6589</v>
      </c>
      <c r="F45" s="427">
        <v>7664</v>
      </c>
      <c r="G45" s="427">
        <v>11231</v>
      </c>
      <c r="H45" s="427">
        <v>13064</v>
      </c>
      <c r="I45" s="389">
        <f>+I43-I41</f>
        <v>12060</v>
      </c>
      <c r="J45" s="388">
        <f t="shared" ref="J45:U45" si="6">+J43-J41</f>
        <v>1411</v>
      </c>
      <c r="K45" s="391">
        <f t="shared" si="6"/>
        <v>1066</v>
      </c>
      <c r="L45" s="391">
        <f t="shared" si="6"/>
        <v>1124</v>
      </c>
      <c r="M45" s="391">
        <f t="shared" si="6"/>
        <v>642</v>
      </c>
      <c r="N45" s="391">
        <f t="shared" si="6"/>
        <v>581</v>
      </c>
      <c r="O45" s="391">
        <f t="shared" si="6"/>
        <v>719</v>
      </c>
      <c r="P45" s="391">
        <f t="shared" si="6"/>
        <v>0</v>
      </c>
      <c r="Q45" s="391">
        <f t="shared" si="6"/>
        <v>0</v>
      </c>
      <c r="R45" s="391">
        <f t="shared" si="6"/>
        <v>0</v>
      </c>
      <c r="S45" s="391">
        <f t="shared" si="6"/>
        <v>0</v>
      </c>
      <c r="T45" s="391">
        <f t="shared" si="6"/>
        <v>0</v>
      </c>
      <c r="U45" s="435">
        <f t="shared" si="6"/>
        <v>0</v>
      </c>
      <c r="V45" s="389">
        <f>SUM(J45:U45)</f>
        <v>5543</v>
      </c>
      <c r="W45" s="428">
        <f>+V45/I45*100</f>
        <v>45.961857379767828</v>
      </c>
    </row>
    <row r="46" spans="1:23" ht="15.75" thickBot="1">
      <c r="A46" s="424" t="s">
        <v>499</v>
      </c>
      <c r="B46" s="425">
        <v>59</v>
      </c>
      <c r="C46" s="426">
        <v>0</v>
      </c>
      <c r="D46" s="427">
        <v>109</v>
      </c>
      <c r="E46" s="427">
        <v>-1202</v>
      </c>
      <c r="F46" s="427">
        <v>209</v>
      </c>
      <c r="G46" s="427">
        <v>212</v>
      </c>
      <c r="H46" s="427">
        <v>205</v>
      </c>
      <c r="I46" s="389">
        <f>+I43-I37</f>
        <v>0</v>
      </c>
      <c r="J46" s="388">
        <f t="shared" ref="J46:U46" si="7">+J43-J37</f>
        <v>496</v>
      </c>
      <c r="K46" s="391">
        <f t="shared" si="7"/>
        <v>150</v>
      </c>
      <c r="L46" s="391">
        <f>+L43-L37</f>
        <v>559</v>
      </c>
      <c r="M46" s="391">
        <f>+M43-M37</f>
        <v>886</v>
      </c>
      <c r="N46" s="391">
        <f t="shared" si="7"/>
        <v>-445</v>
      </c>
      <c r="O46" s="391">
        <f t="shared" si="7"/>
        <v>1897</v>
      </c>
      <c r="P46" s="391">
        <f t="shared" si="7"/>
        <v>0</v>
      </c>
      <c r="Q46" s="391">
        <f t="shared" si="7"/>
        <v>0</v>
      </c>
      <c r="R46" s="391">
        <f t="shared" si="7"/>
        <v>0</v>
      </c>
      <c r="S46" s="391">
        <f t="shared" si="7"/>
        <v>0</v>
      </c>
      <c r="T46" s="391">
        <f t="shared" si="7"/>
        <v>0</v>
      </c>
      <c r="U46" s="392">
        <f t="shared" si="7"/>
        <v>0</v>
      </c>
      <c r="V46" s="389">
        <f>SUM(V43-V37)</f>
        <v>3543</v>
      </c>
      <c r="W46" s="428" t="e">
        <f>+V46/I46*100</f>
        <v>#DIV/0!</v>
      </c>
    </row>
    <row r="47" spans="1:23" ht="15.75" thickBot="1">
      <c r="A47" s="424" t="s">
        <v>500</v>
      </c>
      <c r="B47" s="436" t="s">
        <v>501</v>
      </c>
      <c r="C47" s="426">
        <v>-15657</v>
      </c>
      <c r="D47" s="427">
        <v>-12531</v>
      </c>
      <c r="E47" s="427">
        <v>-13175</v>
      </c>
      <c r="F47" s="427">
        <v>-13429</v>
      </c>
      <c r="G47" s="427">
        <v>-21527</v>
      </c>
      <c r="H47" s="427">
        <v>-25634</v>
      </c>
      <c r="I47" s="389">
        <f>+I46-I41</f>
        <v>-26424</v>
      </c>
      <c r="J47" s="437">
        <f t="shared" ref="J47:U47" si="8">+J46-J41</f>
        <v>-1344</v>
      </c>
      <c r="K47" s="391">
        <f t="shared" si="8"/>
        <v>-2340</v>
      </c>
      <c r="L47" s="391">
        <f t="shared" si="8"/>
        <v>-1970</v>
      </c>
      <c r="M47" s="391">
        <f t="shared" si="8"/>
        <v>-1898</v>
      </c>
      <c r="N47" s="391">
        <f t="shared" si="8"/>
        <v>-2628</v>
      </c>
      <c r="O47" s="391">
        <f t="shared" si="8"/>
        <v>-2622</v>
      </c>
      <c r="P47" s="391">
        <f t="shared" si="8"/>
        <v>0</v>
      </c>
      <c r="Q47" s="391">
        <f t="shared" si="8"/>
        <v>0</v>
      </c>
      <c r="R47" s="391">
        <f t="shared" si="8"/>
        <v>0</v>
      </c>
      <c r="S47" s="391">
        <f t="shared" si="8"/>
        <v>0</v>
      </c>
      <c r="T47" s="391">
        <f t="shared" si="8"/>
        <v>0</v>
      </c>
      <c r="U47" s="435">
        <f t="shared" si="8"/>
        <v>0</v>
      </c>
      <c r="V47" s="389">
        <f>SUM(J47:U47)</f>
        <v>-12802</v>
      </c>
      <c r="W47" s="428">
        <f>+V47/I47*100</f>
        <v>48.448380260369362</v>
      </c>
    </row>
    <row r="49" spans="2:2">
      <c r="B49" s="438"/>
    </row>
  </sheetData>
  <pageMargins left="1.299212598425197" right="0.70866141732283472" top="0.78740157480314965" bottom="0.78740157480314965" header="0.31496062992125984" footer="0.31496062992125984"/>
  <pageSetup paperSize="9" scale="7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topLeftCell="A18" workbookViewId="0">
      <selection activeCell="A57" sqref="A57:XFD62"/>
    </sheetView>
  </sheetViews>
  <sheetFormatPr defaultRowHeight="12.75"/>
  <cols>
    <col min="1" max="1" width="37.7109375" customWidth="1"/>
    <col min="2" max="2" width="13.5703125" customWidth="1"/>
    <col min="3" max="4" width="10.85546875" hidden="1" customWidth="1"/>
    <col min="5" max="5" width="6.42578125" style="441" customWidth="1"/>
    <col min="6" max="6" width="11.7109375" hidden="1" customWidth="1"/>
    <col min="7" max="9" width="11.5703125" customWidth="1"/>
    <col min="10" max="10" width="11.42578125" customWidth="1"/>
    <col min="16" max="18" width="0" hidden="1" customWidth="1"/>
    <col min="19" max="19" width="9.28515625" hidden="1" customWidth="1"/>
    <col min="20" max="21" width="0" hidden="1" customWidth="1"/>
    <col min="22" max="22" width="10.42578125" customWidth="1"/>
    <col min="23" max="23" width="9.5703125" customWidth="1"/>
    <col min="257" max="257" width="37.7109375" customWidth="1"/>
    <col min="258" max="258" width="13.5703125" customWidth="1"/>
    <col min="259" max="260" width="0" hidden="1" customWidth="1"/>
    <col min="261" max="261" width="6.42578125" customWidth="1"/>
    <col min="262" max="262" width="11.7109375" customWidth="1"/>
    <col min="263" max="265" width="11.5703125" customWidth="1"/>
    <col min="266" max="266" width="11.42578125" customWidth="1"/>
    <col min="275" max="275" width="9.28515625" bestFit="1" customWidth="1"/>
    <col min="278" max="278" width="10.42578125" customWidth="1"/>
    <col min="279" max="279" width="22.5703125" customWidth="1"/>
    <col min="513" max="513" width="37.7109375" customWidth="1"/>
    <col min="514" max="514" width="13.5703125" customWidth="1"/>
    <col min="515" max="516" width="0" hidden="1" customWidth="1"/>
    <col min="517" max="517" width="6.42578125" customWidth="1"/>
    <col min="518" max="518" width="11.7109375" customWidth="1"/>
    <col min="519" max="521" width="11.5703125" customWidth="1"/>
    <col min="522" max="522" width="11.42578125" customWidth="1"/>
    <col min="531" max="531" width="9.28515625" bestFit="1" customWidth="1"/>
    <col min="534" max="534" width="10.42578125" customWidth="1"/>
    <col min="535" max="535" width="22.5703125" customWidth="1"/>
    <col min="769" max="769" width="37.7109375" customWidth="1"/>
    <col min="770" max="770" width="13.5703125" customWidth="1"/>
    <col min="771" max="772" width="0" hidden="1" customWidth="1"/>
    <col min="773" max="773" width="6.42578125" customWidth="1"/>
    <col min="774" max="774" width="11.7109375" customWidth="1"/>
    <col min="775" max="777" width="11.5703125" customWidth="1"/>
    <col min="778" max="778" width="11.42578125" customWidth="1"/>
    <col min="787" max="787" width="9.28515625" bestFit="1" customWidth="1"/>
    <col min="790" max="790" width="10.42578125" customWidth="1"/>
    <col min="791" max="791" width="22.5703125" customWidth="1"/>
    <col min="1025" max="1025" width="37.7109375" customWidth="1"/>
    <col min="1026" max="1026" width="13.5703125" customWidth="1"/>
    <col min="1027" max="1028" width="0" hidden="1" customWidth="1"/>
    <col min="1029" max="1029" width="6.42578125" customWidth="1"/>
    <col min="1030" max="1030" width="11.7109375" customWidth="1"/>
    <col min="1031" max="1033" width="11.5703125" customWidth="1"/>
    <col min="1034" max="1034" width="11.42578125" customWidth="1"/>
    <col min="1043" max="1043" width="9.28515625" bestFit="1" customWidth="1"/>
    <col min="1046" max="1046" width="10.42578125" customWidth="1"/>
    <col min="1047" max="1047" width="22.5703125" customWidth="1"/>
    <col min="1281" max="1281" width="37.7109375" customWidth="1"/>
    <col min="1282" max="1282" width="13.5703125" customWidth="1"/>
    <col min="1283" max="1284" width="0" hidden="1" customWidth="1"/>
    <col min="1285" max="1285" width="6.42578125" customWidth="1"/>
    <col min="1286" max="1286" width="11.7109375" customWidth="1"/>
    <col min="1287" max="1289" width="11.5703125" customWidth="1"/>
    <col min="1290" max="1290" width="11.42578125" customWidth="1"/>
    <col min="1299" max="1299" width="9.28515625" bestFit="1" customWidth="1"/>
    <col min="1302" max="1302" width="10.42578125" customWidth="1"/>
    <col min="1303" max="1303" width="22.5703125" customWidth="1"/>
    <col min="1537" max="1537" width="37.7109375" customWidth="1"/>
    <col min="1538" max="1538" width="13.5703125" customWidth="1"/>
    <col min="1539" max="1540" width="0" hidden="1" customWidth="1"/>
    <col min="1541" max="1541" width="6.42578125" customWidth="1"/>
    <col min="1542" max="1542" width="11.7109375" customWidth="1"/>
    <col min="1543" max="1545" width="11.5703125" customWidth="1"/>
    <col min="1546" max="1546" width="11.42578125" customWidth="1"/>
    <col min="1555" max="1555" width="9.28515625" bestFit="1" customWidth="1"/>
    <col min="1558" max="1558" width="10.42578125" customWidth="1"/>
    <col min="1559" max="1559" width="22.5703125" customWidth="1"/>
    <col min="1793" max="1793" width="37.7109375" customWidth="1"/>
    <col min="1794" max="1794" width="13.5703125" customWidth="1"/>
    <col min="1795" max="1796" width="0" hidden="1" customWidth="1"/>
    <col min="1797" max="1797" width="6.42578125" customWidth="1"/>
    <col min="1798" max="1798" width="11.7109375" customWidth="1"/>
    <col min="1799" max="1801" width="11.5703125" customWidth="1"/>
    <col min="1802" max="1802" width="11.42578125" customWidth="1"/>
    <col min="1811" max="1811" width="9.28515625" bestFit="1" customWidth="1"/>
    <col min="1814" max="1814" width="10.42578125" customWidth="1"/>
    <col min="1815" max="1815" width="22.5703125" customWidth="1"/>
    <col min="2049" max="2049" width="37.7109375" customWidth="1"/>
    <col min="2050" max="2050" width="13.5703125" customWidth="1"/>
    <col min="2051" max="2052" width="0" hidden="1" customWidth="1"/>
    <col min="2053" max="2053" width="6.42578125" customWidth="1"/>
    <col min="2054" max="2054" width="11.7109375" customWidth="1"/>
    <col min="2055" max="2057" width="11.5703125" customWidth="1"/>
    <col min="2058" max="2058" width="11.42578125" customWidth="1"/>
    <col min="2067" max="2067" width="9.28515625" bestFit="1" customWidth="1"/>
    <col min="2070" max="2070" width="10.42578125" customWidth="1"/>
    <col min="2071" max="2071" width="22.5703125" customWidth="1"/>
    <col min="2305" max="2305" width="37.7109375" customWidth="1"/>
    <col min="2306" max="2306" width="13.5703125" customWidth="1"/>
    <col min="2307" max="2308" width="0" hidden="1" customWidth="1"/>
    <col min="2309" max="2309" width="6.42578125" customWidth="1"/>
    <col min="2310" max="2310" width="11.7109375" customWidth="1"/>
    <col min="2311" max="2313" width="11.5703125" customWidth="1"/>
    <col min="2314" max="2314" width="11.42578125" customWidth="1"/>
    <col min="2323" max="2323" width="9.28515625" bestFit="1" customWidth="1"/>
    <col min="2326" max="2326" width="10.42578125" customWidth="1"/>
    <col min="2327" max="2327" width="22.5703125" customWidth="1"/>
    <col min="2561" max="2561" width="37.7109375" customWidth="1"/>
    <col min="2562" max="2562" width="13.5703125" customWidth="1"/>
    <col min="2563" max="2564" width="0" hidden="1" customWidth="1"/>
    <col min="2565" max="2565" width="6.42578125" customWidth="1"/>
    <col min="2566" max="2566" width="11.7109375" customWidth="1"/>
    <col min="2567" max="2569" width="11.5703125" customWidth="1"/>
    <col min="2570" max="2570" width="11.42578125" customWidth="1"/>
    <col min="2579" max="2579" width="9.28515625" bestFit="1" customWidth="1"/>
    <col min="2582" max="2582" width="10.42578125" customWidth="1"/>
    <col min="2583" max="2583" width="22.5703125" customWidth="1"/>
    <col min="2817" max="2817" width="37.7109375" customWidth="1"/>
    <col min="2818" max="2818" width="13.5703125" customWidth="1"/>
    <col min="2819" max="2820" width="0" hidden="1" customWidth="1"/>
    <col min="2821" max="2821" width="6.42578125" customWidth="1"/>
    <col min="2822" max="2822" width="11.7109375" customWidth="1"/>
    <col min="2823" max="2825" width="11.5703125" customWidth="1"/>
    <col min="2826" max="2826" width="11.42578125" customWidth="1"/>
    <col min="2835" max="2835" width="9.28515625" bestFit="1" customWidth="1"/>
    <col min="2838" max="2838" width="10.42578125" customWidth="1"/>
    <col min="2839" max="2839" width="22.5703125" customWidth="1"/>
    <col min="3073" max="3073" width="37.7109375" customWidth="1"/>
    <col min="3074" max="3074" width="13.5703125" customWidth="1"/>
    <col min="3075" max="3076" width="0" hidden="1" customWidth="1"/>
    <col min="3077" max="3077" width="6.42578125" customWidth="1"/>
    <col min="3078" max="3078" width="11.7109375" customWidth="1"/>
    <col min="3079" max="3081" width="11.5703125" customWidth="1"/>
    <col min="3082" max="3082" width="11.42578125" customWidth="1"/>
    <col min="3091" max="3091" width="9.28515625" bestFit="1" customWidth="1"/>
    <col min="3094" max="3094" width="10.42578125" customWidth="1"/>
    <col min="3095" max="3095" width="22.5703125" customWidth="1"/>
    <col min="3329" max="3329" width="37.7109375" customWidth="1"/>
    <col min="3330" max="3330" width="13.5703125" customWidth="1"/>
    <col min="3331" max="3332" width="0" hidden="1" customWidth="1"/>
    <col min="3333" max="3333" width="6.42578125" customWidth="1"/>
    <col min="3334" max="3334" width="11.7109375" customWidth="1"/>
    <col min="3335" max="3337" width="11.5703125" customWidth="1"/>
    <col min="3338" max="3338" width="11.42578125" customWidth="1"/>
    <col min="3347" max="3347" width="9.28515625" bestFit="1" customWidth="1"/>
    <col min="3350" max="3350" width="10.42578125" customWidth="1"/>
    <col min="3351" max="3351" width="22.5703125" customWidth="1"/>
    <col min="3585" max="3585" width="37.7109375" customWidth="1"/>
    <col min="3586" max="3586" width="13.5703125" customWidth="1"/>
    <col min="3587" max="3588" width="0" hidden="1" customWidth="1"/>
    <col min="3589" max="3589" width="6.42578125" customWidth="1"/>
    <col min="3590" max="3590" width="11.7109375" customWidth="1"/>
    <col min="3591" max="3593" width="11.5703125" customWidth="1"/>
    <col min="3594" max="3594" width="11.42578125" customWidth="1"/>
    <col min="3603" max="3603" width="9.28515625" bestFit="1" customWidth="1"/>
    <col min="3606" max="3606" width="10.42578125" customWidth="1"/>
    <col min="3607" max="3607" width="22.5703125" customWidth="1"/>
    <col min="3841" max="3841" width="37.7109375" customWidth="1"/>
    <col min="3842" max="3842" width="13.5703125" customWidth="1"/>
    <col min="3843" max="3844" width="0" hidden="1" customWidth="1"/>
    <col min="3845" max="3845" width="6.42578125" customWidth="1"/>
    <col min="3846" max="3846" width="11.7109375" customWidth="1"/>
    <col min="3847" max="3849" width="11.5703125" customWidth="1"/>
    <col min="3850" max="3850" width="11.42578125" customWidth="1"/>
    <col min="3859" max="3859" width="9.28515625" bestFit="1" customWidth="1"/>
    <col min="3862" max="3862" width="10.42578125" customWidth="1"/>
    <col min="3863" max="3863" width="22.5703125" customWidth="1"/>
    <col min="4097" max="4097" width="37.7109375" customWidth="1"/>
    <col min="4098" max="4098" width="13.5703125" customWidth="1"/>
    <col min="4099" max="4100" width="0" hidden="1" customWidth="1"/>
    <col min="4101" max="4101" width="6.42578125" customWidth="1"/>
    <col min="4102" max="4102" width="11.7109375" customWidth="1"/>
    <col min="4103" max="4105" width="11.5703125" customWidth="1"/>
    <col min="4106" max="4106" width="11.42578125" customWidth="1"/>
    <col min="4115" max="4115" width="9.28515625" bestFit="1" customWidth="1"/>
    <col min="4118" max="4118" width="10.42578125" customWidth="1"/>
    <col min="4119" max="4119" width="22.5703125" customWidth="1"/>
    <col min="4353" max="4353" width="37.7109375" customWidth="1"/>
    <col min="4354" max="4354" width="13.5703125" customWidth="1"/>
    <col min="4355" max="4356" width="0" hidden="1" customWidth="1"/>
    <col min="4357" max="4357" width="6.42578125" customWidth="1"/>
    <col min="4358" max="4358" width="11.7109375" customWidth="1"/>
    <col min="4359" max="4361" width="11.5703125" customWidth="1"/>
    <col min="4362" max="4362" width="11.42578125" customWidth="1"/>
    <col min="4371" max="4371" width="9.28515625" bestFit="1" customWidth="1"/>
    <col min="4374" max="4374" width="10.42578125" customWidth="1"/>
    <col min="4375" max="4375" width="22.5703125" customWidth="1"/>
    <col min="4609" max="4609" width="37.7109375" customWidth="1"/>
    <col min="4610" max="4610" width="13.5703125" customWidth="1"/>
    <col min="4611" max="4612" width="0" hidden="1" customWidth="1"/>
    <col min="4613" max="4613" width="6.42578125" customWidth="1"/>
    <col min="4614" max="4614" width="11.7109375" customWidth="1"/>
    <col min="4615" max="4617" width="11.5703125" customWidth="1"/>
    <col min="4618" max="4618" width="11.42578125" customWidth="1"/>
    <col min="4627" max="4627" width="9.28515625" bestFit="1" customWidth="1"/>
    <col min="4630" max="4630" width="10.42578125" customWidth="1"/>
    <col min="4631" max="4631" width="22.5703125" customWidth="1"/>
    <col min="4865" max="4865" width="37.7109375" customWidth="1"/>
    <col min="4866" max="4866" width="13.5703125" customWidth="1"/>
    <col min="4867" max="4868" width="0" hidden="1" customWidth="1"/>
    <col min="4869" max="4869" width="6.42578125" customWidth="1"/>
    <col min="4870" max="4870" width="11.7109375" customWidth="1"/>
    <col min="4871" max="4873" width="11.5703125" customWidth="1"/>
    <col min="4874" max="4874" width="11.42578125" customWidth="1"/>
    <col min="4883" max="4883" width="9.28515625" bestFit="1" customWidth="1"/>
    <col min="4886" max="4886" width="10.42578125" customWidth="1"/>
    <col min="4887" max="4887" width="22.5703125" customWidth="1"/>
    <col min="5121" max="5121" width="37.7109375" customWidth="1"/>
    <col min="5122" max="5122" width="13.5703125" customWidth="1"/>
    <col min="5123" max="5124" width="0" hidden="1" customWidth="1"/>
    <col min="5125" max="5125" width="6.42578125" customWidth="1"/>
    <col min="5126" max="5126" width="11.7109375" customWidth="1"/>
    <col min="5127" max="5129" width="11.5703125" customWidth="1"/>
    <col min="5130" max="5130" width="11.42578125" customWidth="1"/>
    <col min="5139" max="5139" width="9.28515625" bestFit="1" customWidth="1"/>
    <col min="5142" max="5142" width="10.42578125" customWidth="1"/>
    <col min="5143" max="5143" width="22.5703125" customWidth="1"/>
    <col min="5377" max="5377" width="37.7109375" customWidth="1"/>
    <col min="5378" max="5378" width="13.5703125" customWidth="1"/>
    <col min="5379" max="5380" width="0" hidden="1" customWidth="1"/>
    <col min="5381" max="5381" width="6.42578125" customWidth="1"/>
    <col min="5382" max="5382" width="11.7109375" customWidth="1"/>
    <col min="5383" max="5385" width="11.5703125" customWidth="1"/>
    <col min="5386" max="5386" width="11.42578125" customWidth="1"/>
    <col min="5395" max="5395" width="9.28515625" bestFit="1" customWidth="1"/>
    <col min="5398" max="5398" width="10.42578125" customWidth="1"/>
    <col min="5399" max="5399" width="22.5703125" customWidth="1"/>
    <col min="5633" max="5633" width="37.7109375" customWidth="1"/>
    <col min="5634" max="5634" width="13.5703125" customWidth="1"/>
    <col min="5635" max="5636" width="0" hidden="1" customWidth="1"/>
    <col min="5637" max="5637" width="6.42578125" customWidth="1"/>
    <col min="5638" max="5638" width="11.7109375" customWidth="1"/>
    <col min="5639" max="5641" width="11.5703125" customWidth="1"/>
    <col min="5642" max="5642" width="11.42578125" customWidth="1"/>
    <col min="5651" max="5651" width="9.28515625" bestFit="1" customWidth="1"/>
    <col min="5654" max="5654" width="10.42578125" customWidth="1"/>
    <col min="5655" max="5655" width="22.5703125" customWidth="1"/>
    <col min="5889" max="5889" width="37.7109375" customWidth="1"/>
    <col min="5890" max="5890" width="13.5703125" customWidth="1"/>
    <col min="5891" max="5892" width="0" hidden="1" customWidth="1"/>
    <col min="5893" max="5893" width="6.42578125" customWidth="1"/>
    <col min="5894" max="5894" width="11.7109375" customWidth="1"/>
    <col min="5895" max="5897" width="11.5703125" customWidth="1"/>
    <col min="5898" max="5898" width="11.42578125" customWidth="1"/>
    <col min="5907" max="5907" width="9.28515625" bestFit="1" customWidth="1"/>
    <col min="5910" max="5910" width="10.42578125" customWidth="1"/>
    <col min="5911" max="5911" width="22.5703125" customWidth="1"/>
    <col min="6145" max="6145" width="37.7109375" customWidth="1"/>
    <col min="6146" max="6146" width="13.5703125" customWidth="1"/>
    <col min="6147" max="6148" width="0" hidden="1" customWidth="1"/>
    <col min="6149" max="6149" width="6.42578125" customWidth="1"/>
    <col min="6150" max="6150" width="11.7109375" customWidth="1"/>
    <col min="6151" max="6153" width="11.5703125" customWidth="1"/>
    <col min="6154" max="6154" width="11.42578125" customWidth="1"/>
    <col min="6163" max="6163" width="9.28515625" bestFit="1" customWidth="1"/>
    <col min="6166" max="6166" width="10.42578125" customWidth="1"/>
    <col min="6167" max="6167" width="22.5703125" customWidth="1"/>
    <col min="6401" max="6401" width="37.7109375" customWidth="1"/>
    <col min="6402" max="6402" width="13.5703125" customWidth="1"/>
    <col min="6403" max="6404" width="0" hidden="1" customWidth="1"/>
    <col min="6405" max="6405" width="6.42578125" customWidth="1"/>
    <col min="6406" max="6406" width="11.7109375" customWidth="1"/>
    <col min="6407" max="6409" width="11.5703125" customWidth="1"/>
    <col min="6410" max="6410" width="11.42578125" customWidth="1"/>
    <col min="6419" max="6419" width="9.28515625" bestFit="1" customWidth="1"/>
    <col min="6422" max="6422" width="10.42578125" customWidth="1"/>
    <col min="6423" max="6423" width="22.5703125" customWidth="1"/>
    <col min="6657" max="6657" width="37.7109375" customWidth="1"/>
    <col min="6658" max="6658" width="13.5703125" customWidth="1"/>
    <col min="6659" max="6660" width="0" hidden="1" customWidth="1"/>
    <col min="6661" max="6661" width="6.42578125" customWidth="1"/>
    <col min="6662" max="6662" width="11.7109375" customWidth="1"/>
    <col min="6663" max="6665" width="11.5703125" customWidth="1"/>
    <col min="6666" max="6666" width="11.42578125" customWidth="1"/>
    <col min="6675" max="6675" width="9.28515625" bestFit="1" customWidth="1"/>
    <col min="6678" max="6678" width="10.42578125" customWidth="1"/>
    <col min="6679" max="6679" width="22.5703125" customWidth="1"/>
    <col min="6913" max="6913" width="37.7109375" customWidth="1"/>
    <col min="6914" max="6914" width="13.5703125" customWidth="1"/>
    <col min="6915" max="6916" width="0" hidden="1" customWidth="1"/>
    <col min="6917" max="6917" width="6.42578125" customWidth="1"/>
    <col min="6918" max="6918" width="11.7109375" customWidth="1"/>
    <col min="6919" max="6921" width="11.5703125" customWidth="1"/>
    <col min="6922" max="6922" width="11.42578125" customWidth="1"/>
    <col min="6931" max="6931" width="9.28515625" bestFit="1" customWidth="1"/>
    <col min="6934" max="6934" width="10.42578125" customWidth="1"/>
    <col min="6935" max="6935" width="22.5703125" customWidth="1"/>
    <col min="7169" max="7169" width="37.7109375" customWidth="1"/>
    <col min="7170" max="7170" width="13.5703125" customWidth="1"/>
    <col min="7171" max="7172" width="0" hidden="1" customWidth="1"/>
    <col min="7173" max="7173" width="6.42578125" customWidth="1"/>
    <col min="7174" max="7174" width="11.7109375" customWidth="1"/>
    <col min="7175" max="7177" width="11.5703125" customWidth="1"/>
    <col min="7178" max="7178" width="11.42578125" customWidth="1"/>
    <col min="7187" max="7187" width="9.28515625" bestFit="1" customWidth="1"/>
    <col min="7190" max="7190" width="10.42578125" customWidth="1"/>
    <col min="7191" max="7191" width="22.5703125" customWidth="1"/>
    <col min="7425" max="7425" width="37.7109375" customWidth="1"/>
    <col min="7426" max="7426" width="13.5703125" customWidth="1"/>
    <col min="7427" max="7428" width="0" hidden="1" customWidth="1"/>
    <col min="7429" max="7429" width="6.42578125" customWidth="1"/>
    <col min="7430" max="7430" width="11.7109375" customWidth="1"/>
    <col min="7431" max="7433" width="11.5703125" customWidth="1"/>
    <col min="7434" max="7434" width="11.42578125" customWidth="1"/>
    <col min="7443" max="7443" width="9.28515625" bestFit="1" customWidth="1"/>
    <col min="7446" max="7446" width="10.42578125" customWidth="1"/>
    <col min="7447" max="7447" width="22.5703125" customWidth="1"/>
    <col min="7681" max="7681" width="37.7109375" customWidth="1"/>
    <col min="7682" max="7682" width="13.5703125" customWidth="1"/>
    <col min="7683" max="7684" width="0" hidden="1" customWidth="1"/>
    <col min="7685" max="7685" width="6.42578125" customWidth="1"/>
    <col min="7686" max="7686" width="11.7109375" customWidth="1"/>
    <col min="7687" max="7689" width="11.5703125" customWidth="1"/>
    <col min="7690" max="7690" width="11.42578125" customWidth="1"/>
    <col min="7699" max="7699" width="9.28515625" bestFit="1" customWidth="1"/>
    <col min="7702" max="7702" width="10.42578125" customWidth="1"/>
    <col min="7703" max="7703" width="22.5703125" customWidth="1"/>
    <col min="7937" max="7937" width="37.7109375" customWidth="1"/>
    <col min="7938" max="7938" width="13.5703125" customWidth="1"/>
    <col min="7939" max="7940" width="0" hidden="1" customWidth="1"/>
    <col min="7941" max="7941" width="6.42578125" customWidth="1"/>
    <col min="7942" max="7942" width="11.7109375" customWidth="1"/>
    <col min="7943" max="7945" width="11.5703125" customWidth="1"/>
    <col min="7946" max="7946" width="11.42578125" customWidth="1"/>
    <col min="7955" max="7955" width="9.28515625" bestFit="1" customWidth="1"/>
    <col min="7958" max="7958" width="10.42578125" customWidth="1"/>
    <col min="7959" max="7959" width="22.5703125" customWidth="1"/>
    <col min="8193" max="8193" width="37.7109375" customWidth="1"/>
    <col min="8194" max="8194" width="13.5703125" customWidth="1"/>
    <col min="8195" max="8196" width="0" hidden="1" customWidth="1"/>
    <col min="8197" max="8197" width="6.42578125" customWidth="1"/>
    <col min="8198" max="8198" width="11.7109375" customWidth="1"/>
    <col min="8199" max="8201" width="11.5703125" customWidth="1"/>
    <col min="8202" max="8202" width="11.42578125" customWidth="1"/>
    <col min="8211" max="8211" width="9.28515625" bestFit="1" customWidth="1"/>
    <col min="8214" max="8214" width="10.42578125" customWidth="1"/>
    <col min="8215" max="8215" width="22.5703125" customWidth="1"/>
    <col min="8449" max="8449" width="37.7109375" customWidth="1"/>
    <col min="8450" max="8450" width="13.5703125" customWidth="1"/>
    <col min="8451" max="8452" width="0" hidden="1" customWidth="1"/>
    <col min="8453" max="8453" width="6.42578125" customWidth="1"/>
    <col min="8454" max="8454" width="11.7109375" customWidth="1"/>
    <col min="8455" max="8457" width="11.5703125" customWidth="1"/>
    <col min="8458" max="8458" width="11.42578125" customWidth="1"/>
    <col min="8467" max="8467" width="9.28515625" bestFit="1" customWidth="1"/>
    <col min="8470" max="8470" width="10.42578125" customWidth="1"/>
    <col min="8471" max="8471" width="22.5703125" customWidth="1"/>
    <col min="8705" max="8705" width="37.7109375" customWidth="1"/>
    <col min="8706" max="8706" width="13.5703125" customWidth="1"/>
    <col min="8707" max="8708" width="0" hidden="1" customWidth="1"/>
    <col min="8709" max="8709" width="6.42578125" customWidth="1"/>
    <col min="8710" max="8710" width="11.7109375" customWidth="1"/>
    <col min="8711" max="8713" width="11.5703125" customWidth="1"/>
    <col min="8714" max="8714" width="11.42578125" customWidth="1"/>
    <col min="8723" max="8723" width="9.28515625" bestFit="1" customWidth="1"/>
    <col min="8726" max="8726" width="10.42578125" customWidth="1"/>
    <col min="8727" max="8727" width="22.5703125" customWidth="1"/>
    <col min="8961" max="8961" width="37.7109375" customWidth="1"/>
    <col min="8962" max="8962" width="13.5703125" customWidth="1"/>
    <col min="8963" max="8964" width="0" hidden="1" customWidth="1"/>
    <col min="8965" max="8965" width="6.42578125" customWidth="1"/>
    <col min="8966" max="8966" width="11.7109375" customWidth="1"/>
    <col min="8967" max="8969" width="11.5703125" customWidth="1"/>
    <col min="8970" max="8970" width="11.42578125" customWidth="1"/>
    <col min="8979" max="8979" width="9.28515625" bestFit="1" customWidth="1"/>
    <col min="8982" max="8982" width="10.42578125" customWidth="1"/>
    <col min="8983" max="8983" width="22.5703125" customWidth="1"/>
    <col min="9217" max="9217" width="37.7109375" customWidth="1"/>
    <col min="9218" max="9218" width="13.5703125" customWidth="1"/>
    <col min="9219" max="9220" width="0" hidden="1" customWidth="1"/>
    <col min="9221" max="9221" width="6.42578125" customWidth="1"/>
    <col min="9222" max="9222" width="11.7109375" customWidth="1"/>
    <col min="9223" max="9225" width="11.5703125" customWidth="1"/>
    <col min="9226" max="9226" width="11.42578125" customWidth="1"/>
    <col min="9235" max="9235" width="9.28515625" bestFit="1" customWidth="1"/>
    <col min="9238" max="9238" width="10.42578125" customWidth="1"/>
    <col min="9239" max="9239" width="22.5703125" customWidth="1"/>
    <col min="9473" max="9473" width="37.7109375" customWidth="1"/>
    <col min="9474" max="9474" width="13.5703125" customWidth="1"/>
    <col min="9475" max="9476" width="0" hidden="1" customWidth="1"/>
    <col min="9477" max="9477" width="6.42578125" customWidth="1"/>
    <col min="9478" max="9478" width="11.7109375" customWidth="1"/>
    <col min="9479" max="9481" width="11.5703125" customWidth="1"/>
    <col min="9482" max="9482" width="11.42578125" customWidth="1"/>
    <col min="9491" max="9491" width="9.28515625" bestFit="1" customWidth="1"/>
    <col min="9494" max="9494" width="10.42578125" customWidth="1"/>
    <col min="9495" max="9495" width="22.5703125" customWidth="1"/>
    <col min="9729" max="9729" width="37.7109375" customWidth="1"/>
    <col min="9730" max="9730" width="13.5703125" customWidth="1"/>
    <col min="9731" max="9732" width="0" hidden="1" customWidth="1"/>
    <col min="9733" max="9733" width="6.42578125" customWidth="1"/>
    <col min="9734" max="9734" width="11.7109375" customWidth="1"/>
    <col min="9735" max="9737" width="11.5703125" customWidth="1"/>
    <col min="9738" max="9738" width="11.42578125" customWidth="1"/>
    <col min="9747" max="9747" width="9.28515625" bestFit="1" customWidth="1"/>
    <col min="9750" max="9750" width="10.42578125" customWidth="1"/>
    <col min="9751" max="9751" width="22.5703125" customWidth="1"/>
    <col min="9985" max="9985" width="37.7109375" customWidth="1"/>
    <col min="9986" max="9986" width="13.5703125" customWidth="1"/>
    <col min="9987" max="9988" width="0" hidden="1" customWidth="1"/>
    <col min="9989" max="9989" width="6.42578125" customWidth="1"/>
    <col min="9990" max="9990" width="11.7109375" customWidth="1"/>
    <col min="9991" max="9993" width="11.5703125" customWidth="1"/>
    <col min="9994" max="9994" width="11.42578125" customWidth="1"/>
    <col min="10003" max="10003" width="9.28515625" bestFit="1" customWidth="1"/>
    <col min="10006" max="10006" width="10.42578125" customWidth="1"/>
    <col min="10007" max="10007" width="22.5703125" customWidth="1"/>
    <col min="10241" max="10241" width="37.7109375" customWidth="1"/>
    <col min="10242" max="10242" width="13.5703125" customWidth="1"/>
    <col min="10243" max="10244" width="0" hidden="1" customWidth="1"/>
    <col min="10245" max="10245" width="6.42578125" customWidth="1"/>
    <col min="10246" max="10246" width="11.7109375" customWidth="1"/>
    <col min="10247" max="10249" width="11.5703125" customWidth="1"/>
    <col min="10250" max="10250" width="11.42578125" customWidth="1"/>
    <col min="10259" max="10259" width="9.28515625" bestFit="1" customWidth="1"/>
    <col min="10262" max="10262" width="10.42578125" customWidth="1"/>
    <col min="10263" max="10263" width="22.5703125" customWidth="1"/>
    <col min="10497" max="10497" width="37.7109375" customWidth="1"/>
    <col min="10498" max="10498" width="13.5703125" customWidth="1"/>
    <col min="10499" max="10500" width="0" hidden="1" customWidth="1"/>
    <col min="10501" max="10501" width="6.42578125" customWidth="1"/>
    <col min="10502" max="10502" width="11.7109375" customWidth="1"/>
    <col min="10503" max="10505" width="11.5703125" customWidth="1"/>
    <col min="10506" max="10506" width="11.42578125" customWidth="1"/>
    <col min="10515" max="10515" width="9.28515625" bestFit="1" customWidth="1"/>
    <col min="10518" max="10518" width="10.42578125" customWidth="1"/>
    <col min="10519" max="10519" width="22.5703125" customWidth="1"/>
    <col min="10753" max="10753" width="37.7109375" customWidth="1"/>
    <col min="10754" max="10754" width="13.5703125" customWidth="1"/>
    <col min="10755" max="10756" width="0" hidden="1" customWidth="1"/>
    <col min="10757" max="10757" width="6.42578125" customWidth="1"/>
    <col min="10758" max="10758" width="11.7109375" customWidth="1"/>
    <col min="10759" max="10761" width="11.5703125" customWidth="1"/>
    <col min="10762" max="10762" width="11.42578125" customWidth="1"/>
    <col min="10771" max="10771" width="9.28515625" bestFit="1" customWidth="1"/>
    <col min="10774" max="10774" width="10.42578125" customWidth="1"/>
    <col min="10775" max="10775" width="22.5703125" customWidth="1"/>
    <col min="11009" max="11009" width="37.7109375" customWidth="1"/>
    <col min="11010" max="11010" width="13.5703125" customWidth="1"/>
    <col min="11011" max="11012" width="0" hidden="1" customWidth="1"/>
    <col min="11013" max="11013" width="6.42578125" customWidth="1"/>
    <col min="11014" max="11014" width="11.7109375" customWidth="1"/>
    <col min="11015" max="11017" width="11.5703125" customWidth="1"/>
    <col min="11018" max="11018" width="11.42578125" customWidth="1"/>
    <col min="11027" max="11027" width="9.28515625" bestFit="1" customWidth="1"/>
    <col min="11030" max="11030" width="10.42578125" customWidth="1"/>
    <col min="11031" max="11031" width="22.5703125" customWidth="1"/>
    <col min="11265" max="11265" width="37.7109375" customWidth="1"/>
    <col min="11266" max="11266" width="13.5703125" customWidth="1"/>
    <col min="11267" max="11268" width="0" hidden="1" customWidth="1"/>
    <col min="11269" max="11269" width="6.42578125" customWidth="1"/>
    <col min="11270" max="11270" width="11.7109375" customWidth="1"/>
    <col min="11271" max="11273" width="11.5703125" customWidth="1"/>
    <col min="11274" max="11274" width="11.42578125" customWidth="1"/>
    <col min="11283" max="11283" width="9.28515625" bestFit="1" customWidth="1"/>
    <col min="11286" max="11286" width="10.42578125" customWidth="1"/>
    <col min="11287" max="11287" width="22.5703125" customWidth="1"/>
    <col min="11521" max="11521" width="37.7109375" customWidth="1"/>
    <col min="11522" max="11522" width="13.5703125" customWidth="1"/>
    <col min="11523" max="11524" width="0" hidden="1" customWidth="1"/>
    <col min="11525" max="11525" width="6.42578125" customWidth="1"/>
    <col min="11526" max="11526" width="11.7109375" customWidth="1"/>
    <col min="11527" max="11529" width="11.5703125" customWidth="1"/>
    <col min="11530" max="11530" width="11.42578125" customWidth="1"/>
    <col min="11539" max="11539" width="9.28515625" bestFit="1" customWidth="1"/>
    <col min="11542" max="11542" width="10.42578125" customWidth="1"/>
    <col min="11543" max="11543" width="22.5703125" customWidth="1"/>
    <col min="11777" max="11777" width="37.7109375" customWidth="1"/>
    <col min="11778" max="11778" width="13.5703125" customWidth="1"/>
    <col min="11779" max="11780" width="0" hidden="1" customWidth="1"/>
    <col min="11781" max="11781" width="6.42578125" customWidth="1"/>
    <col min="11782" max="11782" width="11.7109375" customWidth="1"/>
    <col min="11783" max="11785" width="11.5703125" customWidth="1"/>
    <col min="11786" max="11786" width="11.42578125" customWidth="1"/>
    <col min="11795" max="11795" width="9.28515625" bestFit="1" customWidth="1"/>
    <col min="11798" max="11798" width="10.42578125" customWidth="1"/>
    <col min="11799" max="11799" width="22.5703125" customWidth="1"/>
    <col min="12033" max="12033" width="37.7109375" customWidth="1"/>
    <col min="12034" max="12034" width="13.5703125" customWidth="1"/>
    <col min="12035" max="12036" width="0" hidden="1" customWidth="1"/>
    <col min="12037" max="12037" width="6.42578125" customWidth="1"/>
    <col min="12038" max="12038" width="11.7109375" customWidth="1"/>
    <col min="12039" max="12041" width="11.5703125" customWidth="1"/>
    <col min="12042" max="12042" width="11.42578125" customWidth="1"/>
    <col min="12051" max="12051" width="9.28515625" bestFit="1" customWidth="1"/>
    <col min="12054" max="12054" width="10.42578125" customWidth="1"/>
    <col min="12055" max="12055" width="22.5703125" customWidth="1"/>
    <col min="12289" max="12289" width="37.7109375" customWidth="1"/>
    <col min="12290" max="12290" width="13.5703125" customWidth="1"/>
    <col min="12291" max="12292" width="0" hidden="1" customWidth="1"/>
    <col min="12293" max="12293" width="6.42578125" customWidth="1"/>
    <col min="12294" max="12294" width="11.7109375" customWidth="1"/>
    <col min="12295" max="12297" width="11.5703125" customWidth="1"/>
    <col min="12298" max="12298" width="11.42578125" customWidth="1"/>
    <col min="12307" max="12307" width="9.28515625" bestFit="1" customWidth="1"/>
    <col min="12310" max="12310" width="10.42578125" customWidth="1"/>
    <col min="12311" max="12311" width="22.5703125" customWidth="1"/>
    <col min="12545" max="12545" width="37.7109375" customWidth="1"/>
    <col min="12546" max="12546" width="13.5703125" customWidth="1"/>
    <col min="12547" max="12548" width="0" hidden="1" customWidth="1"/>
    <col min="12549" max="12549" width="6.42578125" customWidth="1"/>
    <col min="12550" max="12550" width="11.7109375" customWidth="1"/>
    <col min="12551" max="12553" width="11.5703125" customWidth="1"/>
    <col min="12554" max="12554" width="11.42578125" customWidth="1"/>
    <col min="12563" max="12563" width="9.28515625" bestFit="1" customWidth="1"/>
    <col min="12566" max="12566" width="10.42578125" customWidth="1"/>
    <col min="12567" max="12567" width="22.5703125" customWidth="1"/>
    <col min="12801" max="12801" width="37.7109375" customWidth="1"/>
    <col min="12802" max="12802" width="13.5703125" customWidth="1"/>
    <col min="12803" max="12804" width="0" hidden="1" customWidth="1"/>
    <col min="12805" max="12805" width="6.42578125" customWidth="1"/>
    <col min="12806" max="12806" width="11.7109375" customWidth="1"/>
    <col min="12807" max="12809" width="11.5703125" customWidth="1"/>
    <col min="12810" max="12810" width="11.42578125" customWidth="1"/>
    <col min="12819" max="12819" width="9.28515625" bestFit="1" customWidth="1"/>
    <col min="12822" max="12822" width="10.42578125" customWidth="1"/>
    <col min="12823" max="12823" width="22.5703125" customWidth="1"/>
    <col min="13057" max="13057" width="37.7109375" customWidth="1"/>
    <col min="13058" max="13058" width="13.5703125" customWidth="1"/>
    <col min="13059" max="13060" width="0" hidden="1" customWidth="1"/>
    <col min="13061" max="13061" width="6.42578125" customWidth="1"/>
    <col min="13062" max="13062" width="11.7109375" customWidth="1"/>
    <col min="13063" max="13065" width="11.5703125" customWidth="1"/>
    <col min="13066" max="13066" width="11.42578125" customWidth="1"/>
    <col min="13075" max="13075" width="9.28515625" bestFit="1" customWidth="1"/>
    <col min="13078" max="13078" width="10.42578125" customWidth="1"/>
    <col min="13079" max="13079" width="22.5703125" customWidth="1"/>
    <col min="13313" max="13313" width="37.7109375" customWidth="1"/>
    <col min="13314" max="13314" width="13.5703125" customWidth="1"/>
    <col min="13315" max="13316" width="0" hidden="1" customWidth="1"/>
    <col min="13317" max="13317" width="6.42578125" customWidth="1"/>
    <col min="13318" max="13318" width="11.7109375" customWidth="1"/>
    <col min="13319" max="13321" width="11.5703125" customWidth="1"/>
    <col min="13322" max="13322" width="11.42578125" customWidth="1"/>
    <col min="13331" max="13331" width="9.28515625" bestFit="1" customWidth="1"/>
    <col min="13334" max="13334" width="10.42578125" customWidth="1"/>
    <col min="13335" max="13335" width="22.5703125" customWidth="1"/>
    <col min="13569" max="13569" width="37.7109375" customWidth="1"/>
    <col min="13570" max="13570" width="13.5703125" customWidth="1"/>
    <col min="13571" max="13572" width="0" hidden="1" customWidth="1"/>
    <col min="13573" max="13573" width="6.42578125" customWidth="1"/>
    <col min="13574" max="13574" width="11.7109375" customWidth="1"/>
    <col min="13575" max="13577" width="11.5703125" customWidth="1"/>
    <col min="13578" max="13578" width="11.42578125" customWidth="1"/>
    <col min="13587" max="13587" width="9.28515625" bestFit="1" customWidth="1"/>
    <col min="13590" max="13590" width="10.42578125" customWidth="1"/>
    <col min="13591" max="13591" width="22.5703125" customWidth="1"/>
    <col min="13825" max="13825" width="37.7109375" customWidth="1"/>
    <col min="13826" max="13826" width="13.5703125" customWidth="1"/>
    <col min="13827" max="13828" width="0" hidden="1" customWidth="1"/>
    <col min="13829" max="13829" width="6.42578125" customWidth="1"/>
    <col min="13830" max="13830" width="11.7109375" customWidth="1"/>
    <col min="13831" max="13833" width="11.5703125" customWidth="1"/>
    <col min="13834" max="13834" width="11.42578125" customWidth="1"/>
    <col min="13843" max="13843" width="9.28515625" bestFit="1" customWidth="1"/>
    <col min="13846" max="13846" width="10.42578125" customWidth="1"/>
    <col min="13847" max="13847" width="22.5703125" customWidth="1"/>
    <col min="14081" max="14081" width="37.7109375" customWidth="1"/>
    <col min="14082" max="14082" width="13.5703125" customWidth="1"/>
    <col min="14083" max="14084" width="0" hidden="1" customWidth="1"/>
    <col min="14085" max="14085" width="6.42578125" customWidth="1"/>
    <col min="14086" max="14086" width="11.7109375" customWidth="1"/>
    <col min="14087" max="14089" width="11.5703125" customWidth="1"/>
    <col min="14090" max="14090" width="11.42578125" customWidth="1"/>
    <col min="14099" max="14099" width="9.28515625" bestFit="1" customWidth="1"/>
    <col min="14102" max="14102" width="10.42578125" customWidth="1"/>
    <col min="14103" max="14103" width="22.5703125" customWidth="1"/>
    <col min="14337" max="14337" width="37.7109375" customWidth="1"/>
    <col min="14338" max="14338" width="13.5703125" customWidth="1"/>
    <col min="14339" max="14340" width="0" hidden="1" customWidth="1"/>
    <col min="14341" max="14341" width="6.42578125" customWidth="1"/>
    <col min="14342" max="14342" width="11.7109375" customWidth="1"/>
    <col min="14343" max="14345" width="11.5703125" customWidth="1"/>
    <col min="14346" max="14346" width="11.42578125" customWidth="1"/>
    <col min="14355" max="14355" width="9.28515625" bestFit="1" customWidth="1"/>
    <col min="14358" max="14358" width="10.42578125" customWidth="1"/>
    <col min="14359" max="14359" width="22.5703125" customWidth="1"/>
    <col min="14593" max="14593" width="37.7109375" customWidth="1"/>
    <col min="14594" max="14594" width="13.5703125" customWidth="1"/>
    <col min="14595" max="14596" width="0" hidden="1" customWidth="1"/>
    <col min="14597" max="14597" width="6.42578125" customWidth="1"/>
    <col min="14598" max="14598" width="11.7109375" customWidth="1"/>
    <col min="14599" max="14601" width="11.5703125" customWidth="1"/>
    <col min="14602" max="14602" width="11.42578125" customWidth="1"/>
    <col min="14611" max="14611" width="9.28515625" bestFit="1" customWidth="1"/>
    <col min="14614" max="14614" width="10.42578125" customWidth="1"/>
    <col min="14615" max="14615" width="22.5703125" customWidth="1"/>
    <col min="14849" max="14849" width="37.7109375" customWidth="1"/>
    <col min="14850" max="14850" width="13.5703125" customWidth="1"/>
    <col min="14851" max="14852" width="0" hidden="1" customWidth="1"/>
    <col min="14853" max="14853" width="6.42578125" customWidth="1"/>
    <col min="14854" max="14854" width="11.7109375" customWidth="1"/>
    <col min="14855" max="14857" width="11.5703125" customWidth="1"/>
    <col min="14858" max="14858" width="11.42578125" customWidth="1"/>
    <col min="14867" max="14867" width="9.28515625" bestFit="1" customWidth="1"/>
    <col min="14870" max="14870" width="10.42578125" customWidth="1"/>
    <col min="14871" max="14871" width="22.5703125" customWidth="1"/>
    <col min="15105" max="15105" width="37.7109375" customWidth="1"/>
    <col min="15106" max="15106" width="13.5703125" customWidth="1"/>
    <col min="15107" max="15108" width="0" hidden="1" customWidth="1"/>
    <col min="15109" max="15109" width="6.42578125" customWidth="1"/>
    <col min="15110" max="15110" width="11.7109375" customWidth="1"/>
    <col min="15111" max="15113" width="11.5703125" customWidth="1"/>
    <col min="15114" max="15114" width="11.42578125" customWidth="1"/>
    <col min="15123" max="15123" width="9.28515625" bestFit="1" customWidth="1"/>
    <col min="15126" max="15126" width="10.42578125" customWidth="1"/>
    <col min="15127" max="15127" width="22.5703125" customWidth="1"/>
    <col min="15361" max="15361" width="37.7109375" customWidth="1"/>
    <col min="15362" max="15362" width="13.5703125" customWidth="1"/>
    <col min="15363" max="15364" width="0" hidden="1" customWidth="1"/>
    <col min="15365" max="15365" width="6.42578125" customWidth="1"/>
    <col min="15366" max="15366" width="11.7109375" customWidth="1"/>
    <col min="15367" max="15369" width="11.5703125" customWidth="1"/>
    <col min="15370" max="15370" width="11.42578125" customWidth="1"/>
    <col min="15379" max="15379" width="9.28515625" bestFit="1" customWidth="1"/>
    <col min="15382" max="15382" width="10.42578125" customWidth="1"/>
    <col min="15383" max="15383" width="22.5703125" customWidth="1"/>
    <col min="15617" max="15617" width="37.7109375" customWidth="1"/>
    <col min="15618" max="15618" width="13.5703125" customWidth="1"/>
    <col min="15619" max="15620" width="0" hidden="1" customWidth="1"/>
    <col min="15621" max="15621" width="6.42578125" customWidth="1"/>
    <col min="15622" max="15622" width="11.7109375" customWidth="1"/>
    <col min="15623" max="15625" width="11.5703125" customWidth="1"/>
    <col min="15626" max="15626" width="11.42578125" customWidth="1"/>
    <col min="15635" max="15635" width="9.28515625" bestFit="1" customWidth="1"/>
    <col min="15638" max="15638" width="10.42578125" customWidth="1"/>
    <col min="15639" max="15639" width="22.5703125" customWidth="1"/>
    <col min="15873" max="15873" width="37.7109375" customWidth="1"/>
    <col min="15874" max="15874" width="13.5703125" customWidth="1"/>
    <col min="15875" max="15876" width="0" hidden="1" customWidth="1"/>
    <col min="15877" max="15877" width="6.42578125" customWidth="1"/>
    <col min="15878" max="15878" width="11.7109375" customWidth="1"/>
    <col min="15879" max="15881" width="11.5703125" customWidth="1"/>
    <col min="15882" max="15882" width="11.42578125" customWidth="1"/>
    <col min="15891" max="15891" width="9.28515625" bestFit="1" customWidth="1"/>
    <col min="15894" max="15894" width="10.42578125" customWidth="1"/>
    <col min="15895" max="15895" width="22.5703125" customWidth="1"/>
    <col min="16129" max="16129" width="37.7109375" customWidth="1"/>
    <col min="16130" max="16130" width="13.5703125" customWidth="1"/>
    <col min="16131" max="16132" width="0" hidden="1" customWidth="1"/>
    <col min="16133" max="16133" width="6.42578125" customWidth="1"/>
    <col min="16134" max="16134" width="11.7109375" customWidth="1"/>
    <col min="16135" max="16137" width="11.5703125" customWidth="1"/>
    <col min="16138" max="16138" width="11.42578125" customWidth="1"/>
    <col min="16147" max="16147" width="9.28515625" bestFit="1" customWidth="1"/>
    <col min="16150" max="16150" width="10.42578125" customWidth="1"/>
    <col min="16151" max="16151" width="22.5703125" customWidth="1"/>
  </cols>
  <sheetData>
    <row r="1" spans="1:24" hidden="1">
      <c r="W1" s="442" t="s">
        <v>502</v>
      </c>
      <c r="X1" s="443"/>
    </row>
    <row r="2" spans="1:24" hidden="1"/>
    <row r="3" spans="1:24" ht="26.25" hidden="1">
      <c r="A3" s="444"/>
      <c r="J3" s="320"/>
    </row>
    <row r="4" spans="1:24" ht="21.75" hidden="1" customHeight="1">
      <c r="A4" s="445"/>
      <c r="B4" s="446"/>
      <c r="J4" s="320"/>
    </row>
    <row r="5" spans="1:24" hidden="1">
      <c r="A5" s="320"/>
      <c r="J5" s="320"/>
    </row>
    <row r="6" spans="1:24" hidden="1">
      <c r="B6" s="10"/>
      <c r="C6" s="10"/>
      <c r="D6" s="10"/>
      <c r="E6" s="447"/>
      <c r="F6" s="10"/>
      <c r="G6" s="10"/>
      <c r="J6" s="320"/>
    </row>
    <row r="7" spans="1:24" s="440" customFormat="1" ht="27" hidden="1" customHeight="1">
      <c r="A7" s="921" t="s">
        <v>503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</row>
    <row r="8" spans="1:24" s="440" customFormat="1" ht="27" hidden="1" customHeight="1">
      <c r="A8" s="448"/>
      <c r="B8" s="618"/>
      <c r="C8" s="618"/>
      <c r="D8" s="618"/>
      <c r="E8" s="619"/>
      <c r="F8" s="618"/>
      <c r="G8" s="618"/>
      <c r="J8" s="325"/>
    </row>
    <row r="9" spans="1:24" s="440" customFormat="1" ht="27" customHeight="1">
      <c r="A9" s="620" t="s">
        <v>504</v>
      </c>
      <c r="B9" s="618"/>
      <c r="C9" s="618"/>
      <c r="D9" s="618"/>
      <c r="E9" s="619"/>
      <c r="F9" s="618"/>
      <c r="G9" s="618"/>
      <c r="J9" s="325"/>
    </row>
    <row r="10" spans="1:24" ht="21" customHeight="1">
      <c r="A10" s="449"/>
      <c r="B10" s="10"/>
      <c r="C10" s="10"/>
      <c r="D10" s="10"/>
      <c r="E10" s="447"/>
      <c r="F10" s="10"/>
      <c r="G10" s="10"/>
      <c r="J10" s="320"/>
    </row>
    <row r="11" spans="1:24" ht="13.5" thickBot="1">
      <c r="B11" s="10"/>
      <c r="C11" s="10"/>
      <c r="D11" s="10"/>
      <c r="E11" s="447"/>
      <c r="F11" s="10"/>
      <c r="G11" s="10"/>
      <c r="J11" s="320"/>
    </row>
    <row r="12" spans="1:24" ht="27" customHeight="1" thickBot="1">
      <c r="A12" s="450" t="s">
        <v>505</v>
      </c>
      <c r="B12" s="451"/>
      <c r="C12" s="452"/>
      <c r="D12" s="452"/>
      <c r="E12" s="453"/>
      <c r="F12" s="922" t="s">
        <v>506</v>
      </c>
      <c r="G12" s="923"/>
      <c r="H12" s="923"/>
      <c r="I12" s="923"/>
      <c r="J12" s="924"/>
    </row>
    <row r="13" spans="1:24" ht="23.25" customHeight="1" thickBot="1">
      <c r="A13" s="320" t="s">
        <v>440</v>
      </c>
      <c r="J13" s="320"/>
    </row>
    <row r="14" spans="1:24" ht="15">
      <c r="A14" s="454"/>
      <c r="B14" s="455"/>
      <c r="C14" s="455"/>
      <c r="D14" s="455"/>
      <c r="E14" s="456"/>
      <c r="F14" s="457" t="s">
        <v>8</v>
      </c>
      <c r="G14" s="458" t="s">
        <v>8</v>
      </c>
      <c r="H14" s="459" t="s">
        <v>507</v>
      </c>
      <c r="I14" s="460" t="s">
        <v>508</v>
      </c>
      <c r="J14" s="461"/>
      <c r="K14" s="462"/>
      <c r="L14" s="462"/>
      <c r="M14" s="462"/>
      <c r="N14" s="462"/>
      <c r="O14" s="463" t="s">
        <v>441</v>
      </c>
      <c r="P14" s="462"/>
      <c r="Q14" s="462"/>
      <c r="R14" s="462"/>
      <c r="S14" s="462"/>
      <c r="T14" s="462"/>
      <c r="U14" s="462"/>
      <c r="V14" s="329" t="s">
        <v>442</v>
      </c>
      <c r="W14" s="333" t="s">
        <v>443</v>
      </c>
    </row>
    <row r="15" spans="1:24" ht="13.5" thickBot="1">
      <c r="A15" s="464" t="s">
        <v>29</v>
      </c>
      <c r="B15" s="465" t="s">
        <v>444</v>
      </c>
      <c r="C15" s="465" t="s">
        <v>509</v>
      </c>
      <c r="D15" s="465" t="s">
        <v>510</v>
      </c>
      <c r="E15" s="465" t="s">
        <v>511</v>
      </c>
      <c r="F15" s="466">
        <v>2014</v>
      </c>
      <c r="G15" s="467" t="s">
        <v>512</v>
      </c>
      <c r="H15" s="468">
        <v>2016</v>
      </c>
      <c r="I15" s="469" t="s">
        <v>513</v>
      </c>
      <c r="J15" s="470" t="s">
        <v>445</v>
      </c>
      <c r="K15" s="471" t="s">
        <v>446</v>
      </c>
      <c r="L15" s="471" t="s">
        <v>447</v>
      </c>
      <c r="M15" s="471" t="s">
        <v>448</v>
      </c>
      <c r="N15" s="471" t="s">
        <v>449</v>
      </c>
      <c r="O15" s="471" t="s">
        <v>450</v>
      </c>
      <c r="P15" s="471" t="s">
        <v>451</v>
      </c>
      <c r="Q15" s="471" t="s">
        <v>452</v>
      </c>
      <c r="R15" s="471" t="s">
        <v>453</v>
      </c>
      <c r="S15" s="471" t="s">
        <v>454</v>
      </c>
      <c r="T15" s="471" t="s">
        <v>455</v>
      </c>
      <c r="U15" s="470" t="s">
        <v>456</v>
      </c>
      <c r="V15" s="338" t="s">
        <v>457</v>
      </c>
      <c r="W15" s="341" t="s">
        <v>458</v>
      </c>
    </row>
    <row r="16" spans="1:24">
      <c r="A16" s="342" t="s">
        <v>459</v>
      </c>
      <c r="B16" s="472"/>
      <c r="C16" s="473">
        <v>104</v>
      </c>
      <c r="D16" s="473">
        <v>104</v>
      </c>
      <c r="E16" s="474"/>
      <c r="F16" s="475">
        <v>14</v>
      </c>
      <c r="G16" s="476">
        <v>25</v>
      </c>
      <c r="H16" s="477"/>
      <c r="I16" s="478"/>
      <c r="J16" s="479">
        <v>18</v>
      </c>
      <c r="K16" s="480">
        <v>19</v>
      </c>
      <c r="L16" s="480">
        <v>19</v>
      </c>
      <c r="M16" s="480">
        <v>22</v>
      </c>
      <c r="N16" s="481">
        <v>28</v>
      </c>
      <c r="O16" s="481">
        <v>21</v>
      </c>
      <c r="P16" s="481"/>
      <c r="Q16" s="481"/>
      <c r="R16" s="481"/>
      <c r="S16" s="481"/>
      <c r="T16" s="481"/>
      <c r="U16" s="482"/>
      <c r="V16" s="483" t="s">
        <v>460</v>
      </c>
      <c r="W16" s="352" t="s">
        <v>460</v>
      </c>
    </row>
    <row r="17" spans="1:23" ht="13.5" thickBot="1">
      <c r="A17" s="354" t="s">
        <v>461</v>
      </c>
      <c r="B17" s="355"/>
      <c r="C17" s="484">
        <v>101</v>
      </c>
      <c r="D17" s="484">
        <v>104</v>
      </c>
      <c r="E17" s="485"/>
      <c r="F17" s="484">
        <v>11</v>
      </c>
      <c r="G17" s="486">
        <v>21.5</v>
      </c>
      <c r="H17" s="487"/>
      <c r="I17" s="488"/>
      <c r="J17" s="486">
        <v>22</v>
      </c>
      <c r="K17" s="489">
        <v>24</v>
      </c>
      <c r="L17" s="490">
        <v>23</v>
      </c>
      <c r="M17" s="490">
        <v>16.3</v>
      </c>
      <c r="N17" s="489">
        <v>21.8</v>
      </c>
      <c r="O17" s="489">
        <v>19</v>
      </c>
      <c r="P17" s="489"/>
      <c r="Q17" s="489"/>
      <c r="R17" s="489"/>
      <c r="S17" s="489"/>
      <c r="T17" s="489"/>
      <c r="U17" s="486"/>
      <c r="V17" s="491"/>
      <c r="W17" s="363" t="s">
        <v>460</v>
      </c>
    </row>
    <row r="18" spans="1:23">
      <c r="A18" s="492" t="s">
        <v>514</v>
      </c>
      <c r="B18" s="493" t="s">
        <v>515</v>
      </c>
      <c r="C18" s="379">
        <v>37915</v>
      </c>
      <c r="D18" s="379">
        <v>39774</v>
      </c>
      <c r="E18" s="494" t="s">
        <v>516</v>
      </c>
      <c r="F18" s="365">
        <v>8681</v>
      </c>
      <c r="G18" s="495">
        <v>11520</v>
      </c>
      <c r="H18" s="496" t="s">
        <v>460</v>
      </c>
      <c r="I18" s="497" t="s">
        <v>460</v>
      </c>
      <c r="J18" s="498">
        <v>11540</v>
      </c>
      <c r="K18" s="499">
        <v>11902</v>
      </c>
      <c r="L18" s="500">
        <v>12047</v>
      </c>
      <c r="M18" s="500">
        <v>11902</v>
      </c>
      <c r="N18" s="499">
        <v>11910</v>
      </c>
      <c r="O18" s="499">
        <v>11933</v>
      </c>
      <c r="P18" s="501"/>
      <c r="Q18" s="501"/>
      <c r="R18" s="501"/>
      <c r="S18" s="501"/>
      <c r="T18" s="501"/>
      <c r="U18" s="495"/>
      <c r="V18" s="368" t="s">
        <v>460</v>
      </c>
      <c r="W18" s="372" t="s">
        <v>460</v>
      </c>
    </row>
    <row r="19" spans="1:23">
      <c r="A19" s="364" t="s">
        <v>517</v>
      </c>
      <c r="B19" s="502" t="s">
        <v>518</v>
      </c>
      <c r="C19" s="367">
        <v>-16164</v>
      </c>
      <c r="D19" s="367">
        <v>-17825</v>
      </c>
      <c r="E19" s="494" t="s">
        <v>519</v>
      </c>
      <c r="F19" s="365">
        <v>-6977</v>
      </c>
      <c r="G19" s="495">
        <v>-9424</v>
      </c>
      <c r="H19" s="503" t="s">
        <v>460</v>
      </c>
      <c r="I19" s="504" t="s">
        <v>460</v>
      </c>
      <c r="J19" s="505">
        <v>-9485</v>
      </c>
      <c r="K19" s="506">
        <v>-9970</v>
      </c>
      <c r="L19" s="507">
        <v>-9970</v>
      </c>
      <c r="M19" s="507">
        <v>-9900</v>
      </c>
      <c r="N19" s="499">
        <v>-9900</v>
      </c>
      <c r="O19" s="499">
        <v>-9980</v>
      </c>
      <c r="P19" s="501"/>
      <c r="Q19" s="501"/>
      <c r="R19" s="501"/>
      <c r="S19" s="501"/>
      <c r="T19" s="501"/>
      <c r="U19" s="495"/>
      <c r="V19" s="368" t="s">
        <v>460</v>
      </c>
      <c r="W19" s="372" t="s">
        <v>460</v>
      </c>
    </row>
    <row r="20" spans="1:23">
      <c r="A20" s="364" t="s">
        <v>467</v>
      </c>
      <c r="B20" s="502" t="s">
        <v>520</v>
      </c>
      <c r="C20" s="367">
        <v>604</v>
      </c>
      <c r="D20" s="367">
        <v>619</v>
      </c>
      <c r="E20" s="494" t="s">
        <v>521</v>
      </c>
      <c r="F20" s="365">
        <v>1</v>
      </c>
      <c r="G20" s="495">
        <v>317</v>
      </c>
      <c r="H20" s="503" t="s">
        <v>460</v>
      </c>
      <c r="I20" s="504" t="s">
        <v>460</v>
      </c>
      <c r="J20" s="505">
        <v>316</v>
      </c>
      <c r="K20" s="506">
        <v>316</v>
      </c>
      <c r="L20" s="507">
        <v>316</v>
      </c>
      <c r="M20" s="507">
        <v>317</v>
      </c>
      <c r="N20" s="499">
        <v>317</v>
      </c>
      <c r="O20" s="499">
        <v>315</v>
      </c>
      <c r="P20" s="501"/>
      <c r="Q20" s="501"/>
      <c r="R20" s="501"/>
      <c r="S20" s="501"/>
      <c r="T20" s="501"/>
      <c r="U20" s="495"/>
      <c r="V20" s="368" t="s">
        <v>460</v>
      </c>
      <c r="W20" s="372" t="s">
        <v>460</v>
      </c>
    </row>
    <row r="21" spans="1:23">
      <c r="A21" s="364" t="s">
        <v>468</v>
      </c>
      <c r="B21" s="502" t="s">
        <v>522</v>
      </c>
      <c r="C21" s="367">
        <v>221</v>
      </c>
      <c r="D21" s="367">
        <v>610</v>
      </c>
      <c r="E21" s="494" t="s">
        <v>460</v>
      </c>
      <c r="F21" s="365">
        <v>502</v>
      </c>
      <c r="G21" s="495">
        <v>149</v>
      </c>
      <c r="H21" s="503" t="s">
        <v>460</v>
      </c>
      <c r="I21" s="504" t="s">
        <v>460</v>
      </c>
      <c r="J21" s="505">
        <v>13512</v>
      </c>
      <c r="K21" s="506">
        <v>12256</v>
      </c>
      <c r="L21" s="507">
        <v>11612</v>
      </c>
      <c r="M21" s="507">
        <v>306</v>
      </c>
      <c r="N21" s="499">
        <v>195</v>
      </c>
      <c r="O21" s="499">
        <v>157</v>
      </c>
      <c r="P21" s="501"/>
      <c r="Q21" s="501"/>
      <c r="R21" s="501"/>
      <c r="S21" s="501"/>
      <c r="T21" s="501"/>
      <c r="U21" s="495"/>
      <c r="V21" s="368" t="s">
        <v>460</v>
      </c>
      <c r="W21" s="372" t="s">
        <v>460</v>
      </c>
    </row>
    <row r="22" spans="1:23" ht="13.5" thickBot="1">
      <c r="A22" s="342" t="s">
        <v>469</v>
      </c>
      <c r="B22" s="508" t="s">
        <v>523</v>
      </c>
      <c r="C22" s="509">
        <v>2021</v>
      </c>
      <c r="D22" s="509">
        <v>852</v>
      </c>
      <c r="E22" s="510" t="s">
        <v>524</v>
      </c>
      <c r="F22" s="511">
        <v>561</v>
      </c>
      <c r="G22" s="512">
        <v>2058</v>
      </c>
      <c r="H22" s="513" t="s">
        <v>460</v>
      </c>
      <c r="I22" s="514" t="s">
        <v>460</v>
      </c>
      <c r="J22" s="515">
        <v>2066</v>
      </c>
      <c r="K22" s="516">
        <v>2496</v>
      </c>
      <c r="L22" s="517">
        <v>2988</v>
      </c>
      <c r="M22" s="517">
        <v>2276</v>
      </c>
      <c r="N22" s="516">
        <v>2617</v>
      </c>
      <c r="O22" s="516">
        <v>3537</v>
      </c>
      <c r="P22" s="518"/>
      <c r="Q22" s="518"/>
      <c r="R22" s="518"/>
      <c r="S22" s="518"/>
      <c r="T22" s="518"/>
      <c r="U22" s="519"/>
      <c r="V22" s="351" t="s">
        <v>460</v>
      </c>
      <c r="W22" s="352" t="s">
        <v>460</v>
      </c>
    </row>
    <row r="23" spans="1:23" ht="13.5" thickBot="1">
      <c r="A23" s="386" t="s">
        <v>525</v>
      </c>
      <c r="B23" s="520"/>
      <c r="C23" s="389">
        <v>24618</v>
      </c>
      <c r="D23" s="389">
        <v>24087</v>
      </c>
      <c r="E23" s="521"/>
      <c r="F23" s="387">
        <v>2768</v>
      </c>
      <c r="G23" s="522">
        <v>4620</v>
      </c>
      <c r="H23" s="523" t="s">
        <v>460</v>
      </c>
      <c r="I23" s="524" t="s">
        <v>460</v>
      </c>
      <c r="J23" s="525">
        <f>SUM(J18:J22)</f>
        <v>17949</v>
      </c>
      <c r="K23" s="526">
        <f>SUM(K18:K22)</f>
        <v>17000</v>
      </c>
      <c r="L23" s="526">
        <f>SUM(L18:L22)</f>
        <v>16993</v>
      </c>
      <c r="M23" s="527">
        <f>SUM(M18:M22)</f>
        <v>4901</v>
      </c>
      <c r="N23" s="526">
        <v>4965</v>
      </c>
      <c r="O23" s="526"/>
      <c r="P23" s="528"/>
      <c r="Q23" s="528"/>
      <c r="R23" s="528"/>
      <c r="S23" s="528"/>
      <c r="T23" s="528"/>
      <c r="U23" s="522"/>
      <c r="V23" s="390" t="s">
        <v>460</v>
      </c>
      <c r="W23" s="393" t="s">
        <v>460</v>
      </c>
    </row>
    <row r="24" spans="1:23">
      <c r="A24" s="342" t="s">
        <v>526</v>
      </c>
      <c r="B24" s="493" t="s">
        <v>527</v>
      </c>
      <c r="C24" s="379">
        <v>7043</v>
      </c>
      <c r="D24" s="379">
        <v>7240</v>
      </c>
      <c r="E24" s="510">
        <v>401</v>
      </c>
      <c r="F24" s="511">
        <v>1704</v>
      </c>
      <c r="G24" s="512">
        <v>2096</v>
      </c>
      <c r="H24" s="496" t="s">
        <v>460</v>
      </c>
      <c r="I24" s="497" t="s">
        <v>460</v>
      </c>
      <c r="J24" s="515">
        <v>2055</v>
      </c>
      <c r="K24" s="516">
        <v>2086</v>
      </c>
      <c r="L24" s="517">
        <v>2151</v>
      </c>
      <c r="M24" s="517">
        <v>2004</v>
      </c>
      <c r="N24" s="516">
        <v>1963</v>
      </c>
      <c r="O24" s="516">
        <v>1922</v>
      </c>
      <c r="P24" s="518"/>
      <c r="Q24" s="518"/>
      <c r="R24" s="518"/>
      <c r="S24" s="518"/>
      <c r="T24" s="518"/>
      <c r="U24" s="519"/>
      <c r="V24" s="351" t="s">
        <v>460</v>
      </c>
      <c r="W24" s="352" t="s">
        <v>460</v>
      </c>
    </row>
    <row r="25" spans="1:23">
      <c r="A25" s="364" t="s">
        <v>528</v>
      </c>
      <c r="B25" s="502" t="s">
        <v>529</v>
      </c>
      <c r="C25" s="367">
        <v>1001</v>
      </c>
      <c r="D25" s="367">
        <v>820</v>
      </c>
      <c r="E25" s="494" t="s">
        <v>530</v>
      </c>
      <c r="F25" s="365">
        <v>155</v>
      </c>
      <c r="G25" s="495">
        <v>685</v>
      </c>
      <c r="H25" s="503" t="s">
        <v>460</v>
      </c>
      <c r="I25" s="504" t="s">
        <v>460</v>
      </c>
      <c r="J25" s="498">
        <v>735</v>
      </c>
      <c r="K25" s="499">
        <v>696</v>
      </c>
      <c r="L25" s="500">
        <v>638</v>
      </c>
      <c r="M25" s="500">
        <v>788</v>
      </c>
      <c r="N25" s="499">
        <v>835</v>
      </c>
      <c r="O25" s="499">
        <v>881</v>
      </c>
      <c r="P25" s="501"/>
      <c r="Q25" s="501"/>
      <c r="R25" s="501"/>
      <c r="S25" s="501"/>
      <c r="T25" s="501"/>
      <c r="U25" s="495"/>
      <c r="V25" s="368" t="s">
        <v>460</v>
      </c>
      <c r="W25" s="372" t="s">
        <v>460</v>
      </c>
    </row>
    <row r="26" spans="1:23">
      <c r="A26" s="364" t="s">
        <v>473</v>
      </c>
      <c r="B26" s="502" t="s">
        <v>531</v>
      </c>
      <c r="C26" s="367">
        <v>14718</v>
      </c>
      <c r="D26" s="367">
        <v>14718</v>
      </c>
      <c r="E26" s="494" t="s">
        <v>460</v>
      </c>
      <c r="F26" s="365"/>
      <c r="G26" s="495"/>
      <c r="H26" s="503" t="s">
        <v>460</v>
      </c>
      <c r="I26" s="504" t="s">
        <v>460</v>
      </c>
      <c r="J26" s="505"/>
      <c r="K26" s="506"/>
      <c r="L26" s="507"/>
      <c r="M26" s="507"/>
      <c r="N26" s="499"/>
      <c r="O26" s="499"/>
      <c r="P26" s="501"/>
      <c r="Q26" s="501"/>
      <c r="R26" s="501"/>
      <c r="S26" s="501"/>
      <c r="T26" s="501"/>
      <c r="U26" s="495"/>
      <c r="V26" s="368" t="s">
        <v>460</v>
      </c>
      <c r="W26" s="372" t="s">
        <v>460</v>
      </c>
    </row>
    <row r="27" spans="1:23">
      <c r="A27" s="364" t="s">
        <v>474</v>
      </c>
      <c r="B27" s="502" t="s">
        <v>532</v>
      </c>
      <c r="C27" s="367">
        <v>1758</v>
      </c>
      <c r="D27" s="367">
        <v>1762</v>
      </c>
      <c r="E27" s="494" t="s">
        <v>460</v>
      </c>
      <c r="F27" s="365">
        <v>823</v>
      </c>
      <c r="G27" s="495">
        <v>1621</v>
      </c>
      <c r="H27" s="503" t="s">
        <v>460</v>
      </c>
      <c r="I27" s="504" t="s">
        <v>460</v>
      </c>
      <c r="J27" s="505">
        <v>14395</v>
      </c>
      <c r="K27" s="506">
        <v>12903</v>
      </c>
      <c r="L27" s="507">
        <v>11090</v>
      </c>
      <c r="M27" s="507">
        <v>1045</v>
      </c>
      <c r="N27" s="499">
        <v>355</v>
      </c>
      <c r="O27" s="499">
        <v>896</v>
      </c>
      <c r="P27" s="501"/>
      <c r="Q27" s="501"/>
      <c r="R27" s="501"/>
      <c r="S27" s="501"/>
      <c r="T27" s="501"/>
      <c r="U27" s="495"/>
      <c r="V27" s="368" t="s">
        <v>460</v>
      </c>
      <c r="W27" s="372" t="s">
        <v>460</v>
      </c>
    </row>
    <row r="28" spans="1:23" ht="13.5" thickBot="1">
      <c r="A28" s="354" t="s">
        <v>533</v>
      </c>
      <c r="B28" s="529" t="s">
        <v>534</v>
      </c>
      <c r="C28" s="530">
        <v>0</v>
      </c>
      <c r="D28" s="530">
        <v>0</v>
      </c>
      <c r="E28" s="531" t="s">
        <v>460</v>
      </c>
      <c r="F28" s="365"/>
      <c r="G28" s="495"/>
      <c r="H28" s="532" t="s">
        <v>460</v>
      </c>
      <c r="I28" s="533" t="s">
        <v>460</v>
      </c>
      <c r="J28" s="505"/>
      <c r="K28" s="506"/>
      <c r="L28" s="507"/>
      <c r="M28" s="507"/>
      <c r="N28" s="499"/>
      <c r="O28" s="499"/>
      <c r="P28" s="501"/>
      <c r="Q28" s="501"/>
      <c r="R28" s="501"/>
      <c r="S28" s="501"/>
      <c r="T28" s="501"/>
      <c r="U28" s="495"/>
      <c r="V28" s="534" t="s">
        <v>460</v>
      </c>
      <c r="W28" s="535" t="s">
        <v>460</v>
      </c>
    </row>
    <row r="29" spans="1:23" ht="15">
      <c r="A29" s="536" t="s">
        <v>476</v>
      </c>
      <c r="B29" s="493" t="s">
        <v>535</v>
      </c>
      <c r="C29" s="379">
        <v>12472</v>
      </c>
      <c r="D29" s="379">
        <v>13728</v>
      </c>
      <c r="E29" s="537" t="s">
        <v>460</v>
      </c>
      <c r="F29" s="538">
        <v>6660</v>
      </c>
      <c r="G29" s="539">
        <v>11469</v>
      </c>
      <c r="H29" s="540">
        <v>14501</v>
      </c>
      <c r="I29" s="540">
        <v>14501</v>
      </c>
      <c r="J29" s="541">
        <v>1200</v>
      </c>
      <c r="K29" s="542">
        <v>1200</v>
      </c>
      <c r="L29" s="543">
        <v>1200</v>
      </c>
      <c r="M29" s="543">
        <v>2400</v>
      </c>
      <c r="N29" s="543">
        <v>1200</v>
      </c>
      <c r="O29" s="543">
        <v>1200</v>
      </c>
      <c r="P29" s="543"/>
      <c r="Q29" s="543"/>
      <c r="R29" s="543"/>
      <c r="S29" s="543"/>
      <c r="T29" s="543"/>
      <c r="U29" s="539"/>
      <c r="V29" s="544">
        <f>SUM(J29:U29)</f>
        <v>8400</v>
      </c>
      <c r="W29" s="545">
        <f>+V29/I29*100</f>
        <v>57.927039514516245</v>
      </c>
    </row>
    <row r="30" spans="1:23" ht="15">
      <c r="A30" s="364" t="s">
        <v>477</v>
      </c>
      <c r="B30" s="502" t="s">
        <v>536</v>
      </c>
      <c r="C30" s="367">
        <v>0</v>
      </c>
      <c r="D30" s="367">
        <v>0</v>
      </c>
      <c r="E30" s="546" t="s">
        <v>460</v>
      </c>
      <c r="F30" s="547"/>
      <c r="G30" s="495"/>
      <c r="H30" s="548"/>
      <c r="I30" s="548"/>
      <c r="J30" s="549"/>
      <c r="K30" s="550"/>
      <c r="L30" s="501"/>
      <c r="M30" s="501"/>
      <c r="N30" s="501"/>
      <c r="O30" s="501"/>
      <c r="P30" s="501"/>
      <c r="Q30" s="501"/>
      <c r="R30" s="501"/>
      <c r="S30" s="501"/>
      <c r="T30" s="501"/>
      <c r="U30" s="495"/>
      <c r="V30" s="551">
        <f>SUM(J30:U30)</f>
        <v>0</v>
      </c>
      <c r="W30" s="552" t="e">
        <f>+V30/I30*100</f>
        <v>#DIV/0!</v>
      </c>
    </row>
    <row r="31" spans="1:23" ht="15.75" thickBot="1">
      <c r="A31" s="354" t="s">
        <v>478</v>
      </c>
      <c r="B31" s="529" t="s">
        <v>536</v>
      </c>
      <c r="C31" s="530">
        <v>0</v>
      </c>
      <c r="D31" s="530">
        <v>1215</v>
      </c>
      <c r="E31" s="553">
        <v>672</v>
      </c>
      <c r="F31" s="554">
        <v>6660</v>
      </c>
      <c r="G31" s="512">
        <v>11469</v>
      </c>
      <c r="H31" s="555">
        <v>14501</v>
      </c>
      <c r="I31" s="555">
        <v>14501</v>
      </c>
      <c r="J31" s="556">
        <v>1200</v>
      </c>
      <c r="K31" s="557">
        <v>1200</v>
      </c>
      <c r="L31" s="518">
        <v>1200</v>
      </c>
      <c r="M31" s="518">
        <v>2400</v>
      </c>
      <c r="N31" s="518">
        <v>1200</v>
      </c>
      <c r="O31" s="518">
        <v>1200</v>
      </c>
      <c r="P31" s="518"/>
      <c r="Q31" s="518"/>
      <c r="R31" s="518"/>
      <c r="S31" s="518"/>
      <c r="T31" s="518"/>
      <c r="U31" s="519"/>
      <c r="V31" s="558">
        <f>SUM(J31:U31)</f>
        <v>8400</v>
      </c>
      <c r="W31" s="559">
        <f>+V31/I31*100</f>
        <v>57.927039514516245</v>
      </c>
    </row>
    <row r="32" spans="1:23" ht="15">
      <c r="A32" s="492" t="s">
        <v>479</v>
      </c>
      <c r="B32" s="493" t="s">
        <v>537</v>
      </c>
      <c r="C32" s="379">
        <v>6341</v>
      </c>
      <c r="D32" s="379">
        <v>6960</v>
      </c>
      <c r="E32" s="560">
        <v>501</v>
      </c>
      <c r="F32" s="561">
        <v>464</v>
      </c>
      <c r="G32" s="539">
        <v>572</v>
      </c>
      <c r="H32" s="540">
        <v>790</v>
      </c>
      <c r="I32" s="540">
        <v>790</v>
      </c>
      <c r="J32" s="562">
        <v>17</v>
      </c>
      <c r="K32" s="542">
        <v>63</v>
      </c>
      <c r="L32" s="542">
        <v>243</v>
      </c>
      <c r="M32" s="542">
        <v>-102</v>
      </c>
      <c r="N32" s="542">
        <v>68</v>
      </c>
      <c r="O32" s="542">
        <v>49</v>
      </c>
      <c r="P32" s="542"/>
      <c r="Q32" s="542"/>
      <c r="R32" s="542"/>
      <c r="S32" s="542"/>
      <c r="T32" s="542"/>
      <c r="U32" s="563"/>
      <c r="V32" s="564">
        <f>SUM(J32:U32)</f>
        <v>338</v>
      </c>
      <c r="W32" s="552">
        <f t="shared" ref="W32:W52" si="0">+V32/I32*100</f>
        <v>42.784810126582279</v>
      </c>
    </row>
    <row r="33" spans="1:23" ht="15">
      <c r="A33" s="364" t="s">
        <v>480</v>
      </c>
      <c r="B33" s="502" t="s">
        <v>538</v>
      </c>
      <c r="C33" s="367">
        <v>1745</v>
      </c>
      <c r="D33" s="367">
        <v>2223</v>
      </c>
      <c r="E33" s="565">
        <v>502</v>
      </c>
      <c r="F33" s="566">
        <v>704</v>
      </c>
      <c r="G33" s="495">
        <v>894</v>
      </c>
      <c r="H33" s="548">
        <v>820</v>
      </c>
      <c r="I33" s="548">
        <v>820</v>
      </c>
      <c r="J33" s="567"/>
      <c r="K33" s="501">
        <v>91</v>
      </c>
      <c r="L33" s="501">
        <v>39</v>
      </c>
      <c r="M33" s="501">
        <v>83</v>
      </c>
      <c r="N33" s="501">
        <v>46</v>
      </c>
      <c r="O33" s="501">
        <v>13</v>
      </c>
      <c r="P33" s="501"/>
      <c r="Q33" s="501"/>
      <c r="R33" s="501"/>
      <c r="S33" s="501"/>
      <c r="T33" s="501"/>
      <c r="U33" s="568"/>
      <c r="V33" s="564">
        <f>SUM(J33:U33)</f>
        <v>272</v>
      </c>
      <c r="W33" s="552">
        <f t="shared" si="0"/>
        <v>33.170731707317074</v>
      </c>
    </row>
    <row r="34" spans="1:23" ht="15">
      <c r="A34" s="364" t="s">
        <v>481</v>
      </c>
      <c r="B34" s="502" t="s">
        <v>539</v>
      </c>
      <c r="C34" s="367">
        <v>0</v>
      </c>
      <c r="D34" s="367">
        <v>0</v>
      </c>
      <c r="E34" s="565">
        <v>504</v>
      </c>
      <c r="F34" s="566">
        <v>5</v>
      </c>
      <c r="G34" s="495">
        <v>168</v>
      </c>
      <c r="H34" s="548">
        <v>50</v>
      </c>
      <c r="I34" s="548">
        <v>50</v>
      </c>
      <c r="J34" s="567"/>
      <c r="K34" s="501"/>
      <c r="L34" s="501">
        <v>5</v>
      </c>
      <c r="M34" s="501">
        <v>5</v>
      </c>
      <c r="N34" s="501">
        <v>10</v>
      </c>
      <c r="O34" s="501">
        <v>20</v>
      </c>
      <c r="P34" s="501"/>
      <c r="Q34" s="501"/>
      <c r="R34" s="501"/>
      <c r="S34" s="501"/>
      <c r="T34" s="501"/>
      <c r="U34" s="568"/>
      <c r="V34" s="564">
        <f t="shared" ref="V34:V46" si="1">SUM(J34:U34)</f>
        <v>40</v>
      </c>
      <c r="W34" s="552">
        <f t="shared" si="0"/>
        <v>80</v>
      </c>
    </row>
    <row r="35" spans="1:23" ht="15">
      <c r="A35" s="364" t="s">
        <v>483</v>
      </c>
      <c r="B35" s="502" t="s">
        <v>540</v>
      </c>
      <c r="C35" s="367">
        <v>428</v>
      </c>
      <c r="D35" s="367">
        <v>253</v>
      </c>
      <c r="E35" s="565">
        <v>511</v>
      </c>
      <c r="F35" s="566">
        <v>129</v>
      </c>
      <c r="G35" s="495">
        <v>402</v>
      </c>
      <c r="H35" s="548">
        <v>350</v>
      </c>
      <c r="I35" s="548">
        <v>350</v>
      </c>
      <c r="J35" s="567">
        <v>22</v>
      </c>
      <c r="K35" s="501">
        <v>52</v>
      </c>
      <c r="L35" s="501">
        <v>130</v>
      </c>
      <c r="M35" s="501">
        <v>57</v>
      </c>
      <c r="N35" s="501">
        <v>13</v>
      </c>
      <c r="O35" s="501">
        <v>85</v>
      </c>
      <c r="P35" s="501"/>
      <c r="Q35" s="501"/>
      <c r="R35" s="501"/>
      <c r="S35" s="501"/>
      <c r="T35" s="501"/>
      <c r="U35" s="568"/>
      <c r="V35" s="564">
        <f t="shared" si="1"/>
        <v>359</v>
      </c>
      <c r="W35" s="552">
        <f t="shared" si="0"/>
        <v>102.57142857142858</v>
      </c>
    </row>
    <row r="36" spans="1:23" ht="15">
      <c r="A36" s="364" t="s">
        <v>484</v>
      </c>
      <c r="B36" s="502" t="s">
        <v>541</v>
      </c>
      <c r="C36" s="367">
        <v>1057</v>
      </c>
      <c r="D36" s="367">
        <v>1451</v>
      </c>
      <c r="E36" s="565">
        <v>518</v>
      </c>
      <c r="F36" s="566">
        <v>998</v>
      </c>
      <c r="G36" s="495">
        <v>3318</v>
      </c>
      <c r="H36" s="548">
        <v>6115</v>
      </c>
      <c r="I36" s="548">
        <v>1145</v>
      </c>
      <c r="J36" s="567">
        <v>70</v>
      </c>
      <c r="K36" s="501">
        <v>160</v>
      </c>
      <c r="L36" s="501">
        <v>515</v>
      </c>
      <c r="M36" s="501">
        <v>-225</v>
      </c>
      <c r="N36" s="501">
        <v>153</v>
      </c>
      <c r="O36" s="501">
        <v>193</v>
      </c>
      <c r="P36" s="501"/>
      <c r="Q36" s="501"/>
      <c r="R36" s="501"/>
      <c r="S36" s="501"/>
      <c r="T36" s="501"/>
      <c r="U36" s="568"/>
      <c r="V36" s="564">
        <f t="shared" si="1"/>
        <v>866</v>
      </c>
      <c r="W36" s="552">
        <f t="shared" si="0"/>
        <v>75.633187772925766</v>
      </c>
    </row>
    <row r="37" spans="1:23" ht="15">
      <c r="A37" s="364" t="s">
        <v>485</v>
      </c>
      <c r="B37" s="569" t="s">
        <v>542</v>
      </c>
      <c r="C37" s="367">
        <v>10408</v>
      </c>
      <c r="D37" s="367">
        <v>11792</v>
      </c>
      <c r="E37" s="565">
        <v>521</v>
      </c>
      <c r="F37" s="566">
        <v>2768</v>
      </c>
      <c r="G37" s="495">
        <v>4710</v>
      </c>
      <c r="H37" s="548">
        <v>4960</v>
      </c>
      <c r="I37" s="548">
        <v>4960</v>
      </c>
      <c r="J37" s="570">
        <v>363</v>
      </c>
      <c r="K37" s="501">
        <v>365</v>
      </c>
      <c r="L37" s="501">
        <v>446</v>
      </c>
      <c r="M37" s="501">
        <v>401</v>
      </c>
      <c r="N37" s="501">
        <v>461</v>
      </c>
      <c r="O37" s="501">
        <v>407</v>
      </c>
      <c r="P37" s="501"/>
      <c r="Q37" s="501"/>
      <c r="R37" s="501"/>
      <c r="S37" s="501"/>
      <c r="T37" s="501"/>
      <c r="U37" s="568"/>
      <c r="V37" s="564">
        <f t="shared" si="1"/>
        <v>2443</v>
      </c>
      <c r="W37" s="552">
        <f t="shared" si="0"/>
        <v>49.25403225806452</v>
      </c>
    </row>
    <row r="38" spans="1:23" ht="15">
      <c r="A38" s="364" t="s">
        <v>543</v>
      </c>
      <c r="B38" s="569" t="s">
        <v>544</v>
      </c>
      <c r="C38" s="367">
        <v>3640</v>
      </c>
      <c r="D38" s="367">
        <v>4174</v>
      </c>
      <c r="E38" s="565" t="s">
        <v>545</v>
      </c>
      <c r="F38" s="566">
        <v>1034</v>
      </c>
      <c r="G38" s="495">
        <v>1687</v>
      </c>
      <c r="H38" s="548">
        <v>1844</v>
      </c>
      <c r="I38" s="548">
        <v>1844</v>
      </c>
      <c r="J38" s="570">
        <v>138</v>
      </c>
      <c r="K38" s="501">
        <v>138</v>
      </c>
      <c r="L38" s="501">
        <v>178</v>
      </c>
      <c r="M38" s="501">
        <v>144</v>
      </c>
      <c r="N38" s="501">
        <v>160</v>
      </c>
      <c r="O38" s="501">
        <v>140</v>
      </c>
      <c r="P38" s="501"/>
      <c r="Q38" s="501"/>
      <c r="R38" s="501"/>
      <c r="S38" s="501"/>
      <c r="T38" s="501"/>
      <c r="U38" s="568"/>
      <c r="V38" s="564">
        <f t="shared" si="1"/>
        <v>898</v>
      </c>
      <c r="W38" s="552">
        <f t="shared" si="0"/>
        <v>48.698481561822128</v>
      </c>
    </row>
    <row r="39" spans="1:23" ht="15">
      <c r="A39" s="364" t="s">
        <v>488</v>
      </c>
      <c r="B39" s="502" t="s">
        <v>546</v>
      </c>
      <c r="C39" s="367">
        <v>0</v>
      </c>
      <c r="D39" s="367">
        <v>0</v>
      </c>
      <c r="E39" s="565">
        <v>557</v>
      </c>
      <c r="F39" s="566"/>
      <c r="G39" s="495"/>
      <c r="H39" s="548"/>
      <c r="I39" s="548"/>
      <c r="J39" s="567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68"/>
      <c r="V39" s="564">
        <f t="shared" si="1"/>
        <v>0</v>
      </c>
      <c r="W39" s="552" t="e">
        <f t="shared" si="0"/>
        <v>#DIV/0!</v>
      </c>
    </row>
    <row r="40" spans="1:23" ht="15">
      <c r="A40" s="364" t="s">
        <v>489</v>
      </c>
      <c r="B40" s="502" t="s">
        <v>547</v>
      </c>
      <c r="C40" s="367">
        <v>1711</v>
      </c>
      <c r="D40" s="367">
        <v>1801</v>
      </c>
      <c r="E40" s="565">
        <v>551</v>
      </c>
      <c r="F40" s="566">
        <v>336</v>
      </c>
      <c r="G40" s="495">
        <v>420</v>
      </c>
      <c r="H40" s="548">
        <v>525</v>
      </c>
      <c r="I40" s="548">
        <v>525</v>
      </c>
      <c r="J40" s="567">
        <v>41</v>
      </c>
      <c r="K40" s="501">
        <v>41</v>
      </c>
      <c r="L40" s="501">
        <v>41</v>
      </c>
      <c r="M40" s="501">
        <v>41</v>
      </c>
      <c r="N40" s="501">
        <v>41</v>
      </c>
      <c r="O40" s="501">
        <v>41</v>
      </c>
      <c r="P40" s="501"/>
      <c r="Q40" s="501"/>
      <c r="R40" s="501"/>
      <c r="S40" s="501"/>
      <c r="T40" s="501"/>
      <c r="U40" s="568"/>
      <c r="V40" s="564">
        <f t="shared" si="1"/>
        <v>246</v>
      </c>
      <c r="W40" s="552">
        <f t="shared" si="0"/>
        <v>46.857142857142861</v>
      </c>
    </row>
    <row r="41" spans="1:23" ht="15.75" thickBot="1">
      <c r="A41" s="342" t="s">
        <v>548</v>
      </c>
      <c r="B41" s="508"/>
      <c r="C41" s="509">
        <v>569</v>
      </c>
      <c r="D41" s="509">
        <v>614</v>
      </c>
      <c r="E41" s="571" t="s">
        <v>549</v>
      </c>
      <c r="F41" s="572">
        <v>654</v>
      </c>
      <c r="G41" s="573">
        <v>588</v>
      </c>
      <c r="H41" s="574">
        <v>1047</v>
      </c>
      <c r="I41" s="574">
        <v>6017</v>
      </c>
      <c r="J41" s="575">
        <v>25</v>
      </c>
      <c r="K41" s="576">
        <v>64</v>
      </c>
      <c r="L41" s="576">
        <v>457</v>
      </c>
      <c r="M41" s="576">
        <v>371</v>
      </c>
      <c r="N41" s="576">
        <v>114</v>
      </c>
      <c r="O41" s="576">
        <v>637</v>
      </c>
      <c r="P41" s="576"/>
      <c r="Q41" s="576"/>
      <c r="R41" s="576"/>
      <c r="S41" s="576"/>
      <c r="T41" s="576"/>
      <c r="U41" s="577"/>
      <c r="V41" s="578">
        <f t="shared" si="1"/>
        <v>1668</v>
      </c>
      <c r="W41" s="579">
        <f t="shared" si="0"/>
        <v>27.721455875020773</v>
      </c>
    </row>
    <row r="42" spans="1:23" ht="15.75" thickBot="1">
      <c r="A42" s="424" t="s">
        <v>550</v>
      </c>
      <c r="B42" s="580" t="s">
        <v>551</v>
      </c>
      <c r="C42" s="581">
        <f>SUM(C32:C41)</f>
        <v>25899</v>
      </c>
      <c r="D42" s="581">
        <f>SUM(D32:D41)</f>
        <v>29268</v>
      </c>
      <c r="E42" s="582"/>
      <c r="F42" s="583">
        <f>SUM(F32:F41)</f>
        <v>7092</v>
      </c>
      <c r="G42" s="584">
        <f>SUM(G32:G41)</f>
        <v>12759</v>
      </c>
      <c r="H42" s="585">
        <f t="shared" ref="H42:S42" si="2">SUM(H32:H41)</f>
        <v>16501</v>
      </c>
      <c r="I42" s="586">
        <f t="shared" si="2"/>
        <v>16501</v>
      </c>
      <c r="J42" s="587">
        <f t="shared" si="2"/>
        <v>676</v>
      </c>
      <c r="K42" s="588">
        <f t="shared" si="2"/>
        <v>974</v>
      </c>
      <c r="L42" s="588">
        <f t="shared" si="2"/>
        <v>2054</v>
      </c>
      <c r="M42" s="589">
        <f t="shared" si="2"/>
        <v>775</v>
      </c>
      <c r="N42" s="588">
        <f t="shared" si="2"/>
        <v>1066</v>
      </c>
      <c r="O42" s="588">
        <f>SUM(O32:O41)</f>
        <v>1585</v>
      </c>
      <c r="P42" s="588">
        <f>SUM(P32:P41)</f>
        <v>0</v>
      </c>
      <c r="Q42" s="588">
        <f t="shared" si="2"/>
        <v>0</v>
      </c>
      <c r="R42" s="588">
        <f t="shared" si="2"/>
        <v>0</v>
      </c>
      <c r="S42" s="588">
        <f t="shared" si="2"/>
        <v>0</v>
      </c>
      <c r="T42" s="588">
        <f>SUM(T32:T41)</f>
        <v>0</v>
      </c>
      <c r="U42" s="588">
        <f>SUM(U32:U41)</f>
        <v>0</v>
      </c>
      <c r="V42" s="590">
        <f t="shared" si="1"/>
        <v>7130</v>
      </c>
      <c r="W42" s="581">
        <f t="shared" si="0"/>
        <v>43.209502454396706</v>
      </c>
    </row>
    <row r="43" spans="1:23" ht="15">
      <c r="A43" s="492" t="s">
        <v>492</v>
      </c>
      <c r="B43" s="493" t="s">
        <v>552</v>
      </c>
      <c r="C43" s="379">
        <v>0</v>
      </c>
      <c r="D43" s="379">
        <v>0</v>
      </c>
      <c r="E43" s="560">
        <v>601</v>
      </c>
      <c r="F43" s="591"/>
      <c r="G43" s="591"/>
      <c r="H43" s="540"/>
      <c r="I43" s="592"/>
      <c r="J43" s="549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495"/>
      <c r="V43" s="593">
        <f t="shared" si="1"/>
        <v>0</v>
      </c>
      <c r="W43" s="594" t="e">
        <f t="shared" si="0"/>
        <v>#DIV/0!</v>
      </c>
    </row>
    <row r="44" spans="1:23" ht="15">
      <c r="A44" s="364" t="s">
        <v>493</v>
      </c>
      <c r="B44" s="502" t="s">
        <v>553</v>
      </c>
      <c r="C44" s="367">
        <v>1190</v>
      </c>
      <c r="D44" s="367">
        <v>1857</v>
      </c>
      <c r="E44" s="565">
        <v>602</v>
      </c>
      <c r="F44" s="595">
        <v>348</v>
      </c>
      <c r="G44" s="595">
        <v>776</v>
      </c>
      <c r="H44" s="548">
        <v>1420</v>
      </c>
      <c r="I44" s="548">
        <v>1420</v>
      </c>
      <c r="J44" s="549">
        <v>10</v>
      </c>
      <c r="K44" s="501">
        <v>19</v>
      </c>
      <c r="L44" s="501">
        <v>21</v>
      </c>
      <c r="M44" s="501">
        <v>346</v>
      </c>
      <c r="N44" s="501">
        <v>60</v>
      </c>
      <c r="O44" s="501">
        <v>81</v>
      </c>
      <c r="P44" s="501"/>
      <c r="Q44" s="501"/>
      <c r="R44" s="501"/>
      <c r="S44" s="501"/>
      <c r="T44" s="501"/>
      <c r="U44" s="495"/>
      <c r="V44" s="551">
        <f t="shared" si="1"/>
        <v>537</v>
      </c>
      <c r="W44" s="552">
        <f t="shared" si="0"/>
        <v>37.816901408450704</v>
      </c>
    </row>
    <row r="45" spans="1:23" ht="15">
      <c r="A45" s="364" t="s">
        <v>494</v>
      </c>
      <c r="B45" s="502" t="s">
        <v>554</v>
      </c>
      <c r="C45" s="367">
        <v>0</v>
      </c>
      <c r="D45" s="367">
        <v>0</v>
      </c>
      <c r="E45" s="565">
        <v>604</v>
      </c>
      <c r="F45" s="595">
        <v>27</v>
      </c>
      <c r="G45" s="595">
        <v>241</v>
      </c>
      <c r="H45" s="548">
        <v>80</v>
      </c>
      <c r="I45" s="548">
        <v>80</v>
      </c>
      <c r="J45" s="549">
        <v>4</v>
      </c>
      <c r="K45" s="501">
        <v>9</v>
      </c>
      <c r="L45" s="501"/>
      <c r="M45" s="501">
        <v>17</v>
      </c>
      <c r="N45" s="501">
        <v>24</v>
      </c>
      <c r="O45" s="501">
        <v>28</v>
      </c>
      <c r="P45" s="501"/>
      <c r="Q45" s="501"/>
      <c r="R45" s="501"/>
      <c r="S45" s="501"/>
      <c r="T45" s="501"/>
      <c r="U45" s="495"/>
      <c r="V45" s="551">
        <f t="shared" si="1"/>
        <v>82</v>
      </c>
      <c r="W45" s="552">
        <f t="shared" si="0"/>
        <v>102.49999999999999</v>
      </c>
    </row>
    <row r="46" spans="1:23" ht="15">
      <c r="A46" s="364" t="s">
        <v>495</v>
      </c>
      <c r="B46" s="502" t="s">
        <v>555</v>
      </c>
      <c r="C46" s="367">
        <v>12472</v>
      </c>
      <c r="D46" s="367">
        <v>13728</v>
      </c>
      <c r="E46" s="565" t="s">
        <v>556</v>
      </c>
      <c r="F46" s="595">
        <v>6660</v>
      </c>
      <c r="G46" s="595">
        <v>11469</v>
      </c>
      <c r="H46" s="548">
        <v>14501</v>
      </c>
      <c r="I46" s="548">
        <v>14501</v>
      </c>
      <c r="J46" s="549">
        <v>1200</v>
      </c>
      <c r="K46" s="501">
        <v>1200</v>
      </c>
      <c r="L46" s="501">
        <v>1200</v>
      </c>
      <c r="M46" s="501">
        <v>2400</v>
      </c>
      <c r="N46" s="501">
        <v>1200</v>
      </c>
      <c r="O46" s="501">
        <v>1200</v>
      </c>
      <c r="P46" s="501"/>
      <c r="Q46" s="501"/>
      <c r="R46" s="501"/>
      <c r="S46" s="501"/>
      <c r="T46" s="501"/>
      <c r="U46" s="495"/>
      <c r="V46" s="551">
        <f t="shared" si="1"/>
        <v>8400</v>
      </c>
      <c r="W46" s="552">
        <f t="shared" si="0"/>
        <v>57.927039514516245</v>
      </c>
    </row>
    <row r="47" spans="1:23" ht="15.75" thickBot="1">
      <c r="A47" s="342" t="s">
        <v>496</v>
      </c>
      <c r="B47" s="508"/>
      <c r="C47" s="509">
        <v>12330</v>
      </c>
      <c r="D47" s="509">
        <v>13218</v>
      </c>
      <c r="E47" s="571" t="s">
        <v>557</v>
      </c>
      <c r="F47" s="596">
        <v>143</v>
      </c>
      <c r="G47" s="596">
        <v>499</v>
      </c>
      <c r="H47" s="574">
        <v>500</v>
      </c>
      <c r="I47" s="574">
        <v>500</v>
      </c>
      <c r="J47" s="597">
        <v>1</v>
      </c>
      <c r="K47" s="518">
        <v>1</v>
      </c>
      <c r="L47" s="518">
        <v>1</v>
      </c>
      <c r="M47" s="518">
        <v>51</v>
      </c>
      <c r="N47" s="518">
        <v>59</v>
      </c>
      <c r="O47" s="518">
        <v>38</v>
      </c>
      <c r="P47" s="518"/>
      <c r="Q47" s="518"/>
      <c r="R47" s="518"/>
      <c r="S47" s="518"/>
      <c r="T47" s="518"/>
      <c r="U47" s="519"/>
      <c r="V47" s="551">
        <f>SUM(J47:U47)</f>
        <v>151</v>
      </c>
      <c r="W47" s="579">
        <f t="shared" si="0"/>
        <v>30.2</v>
      </c>
    </row>
    <row r="48" spans="1:23" ht="15.75" thickBot="1">
      <c r="A48" s="424" t="s">
        <v>497</v>
      </c>
      <c r="B48" s="580" t="s">
        <v>558</v>
      </c>
      <c r="C48" s="581">
        <f>SUM(C43:C47)</f>
        <v>25992</v>
      </c>
      <c r="D48" s="581">
        <f>SUM(D43:D47)</f>
        <v>28803</v>
      </c>
      <c r="E48" s="582" t="s">
        <v>460</v>
      </c>
      <c r="F48" s="598">
        <f>SUM(F44:F47)</f>
        <v>7178</v>
      </c>
      <c r="G48" s="598">
        <f>SUM(G43:G47)</f>
        <v>12985</v>
      </c>
      <c r="H48" s="585">
        <f t="shared" ref="H48:U48" si="3">SUM(H43:H47)</f>
        <v>16501</v>
      </c>
      <c r="I48" s="599">
        <f t="shared" si="3"/>
        <v>16501</v>
      </c>
      <c r="J48" s="588">
        <f t="shared" si="3"/>
        <v>1215</v>
      </c>
      <c r="K48" s="588">
        <f t="shared" si="3"/>
        <v>1229</v>
      </c>
      <c r="L48" s="589">
        <f t="shared" si="3"/>
        <v>1222</v>
      </c>
      <c r="M48" s="589">
        <f t="shared" si="3"/>
        <v>2814</v>
      </c>
      <c r="N48" s="588">
        <f t="shared" si="3"/>
        <v>1343</v>
      </c>
      <c r="O48" s="588">
        <f t="shared" si="3"/>
        <v>1347</v>
      </c>
      <c r="P48" s="588">
        <f t="shared" si="3"/>
        <v>0</v>
      </c>
      <c r="Q48" s="588">
        <f t="shared" si="3"/>
        <v>0</v>
      </c>
      <c r="R48" s="588">
        <f t="shared" si="3"/>
        <v>0</v>
      </c>
      <c r="S48" s="588">
        <f t="shared" si="3"/>
        <v>0</v>
      </c>
      <c r="T48" s="588">
        <f t="shared" si="3"/>
        <v>0</v>
      </c>
      <c r="U48" s="588">
        <f t="shared" si="3"/>
        <v>0</v>
      </c>
      <c r="V48" s="590">
        <f>SUM(V43:V47)</f>
        <v>9170</v>
      </c>
      <c r="W48" s="581">
        <f t="shared" si="0"/>
        <v>55.572389552148358</v>
      </c>
    </row>
    <row r="49" spans="1:23" ht="6.75" customHeight="1" thickBot="1">
      <c r="A49" s="342"/>
      <c r="B49" s="343"/>
      <c r="C49" s="600"/>
      <c r="D49" s="600"/>
      <c r="E49" s="601"/>
      <c r="F49" s="602"/>
      <c r="G49" s="602"/>
      <c r="H49" s="603"/>
      <c r="I49" s="604"/>
      <c r="J49" s="373"/>
      <c r="K49" s="605"/>
      <c r="L49" s="606"/>
      <c r="M49" s="606"/>
      <c r="N49" s="605"/>
      <c r="O49" s="605"/>
      <c r="P49" s="605"/>
      <c r="Q49" s="605"/>
      <c r="R49" s="605"/>
      <c r="S49" s="605"/>
      <c r="T49" s="605"/>
      <c r="U49" s="607"/>
      <c r="V49" s="608"/>
      <c r="W49" s="609"/>
    </row>
    <row r="50" spans="1:23" ht="15.75" thickBot="1">
      <c r="A50" s="610" t="s">
        <v>498</v>
      </c>
      <c r="B50" s="580" t="s">
        <v>536</v>
      </c>
      <c r="C50" s="581">
        <f>+C48-C46</f>
        <v>13520</v>
      </c>
      <c r="D50" s="581">
        <f>+D48-D46</f>
        <v>15075</v>
      </c>
      <c r="E50" s="582" t="s">
        <v>460</v>
      </c>
      <c r="F50" s="598">
        <f>SUM(F44:F45,F47)</f>
        <v>518</v>
      </c>
      <c r="G50" s="598">
        <f>SUM(G44:G45,G47)</f>
        <v>1516</v>
      </c>
      <c r="H50" s="585">
        <f>+H48-H46</f>
        <v>2000</v>
      </c>
      <c r="I50" s="586">
        <f>+I48-I46</f>
        <v>2000</v>
      </c>
      <c r="J50" s="587">
        <f>+J48-J46</f>
        <v>15</v>
      </c>
      <c r="K50" s="588">
        <f>+K48-K46</f>
        <v>29</v>
      </c>
      <c r="L50" s="588">
        <f t="shared" ref="L50:U50" si="4">+L48-L46</f>
        <v>22</v>
      </c>
      <c r="M50" s="588">
        <f>+M48-M46</f>
        <v>414</v>
      </c>
      <c r="N50" s="588">
        <f t="shared" si="4"/>
        <v>143</v>
      </c>
      <c r="O50" s="588">
        <f t="shared" si="4"/>
        <v>147</v>
      </c>
      <c r="P50" s="588">
        <f t="shared" si="4"/>
        <v>0</v>
      </c>
      <c r="Q50" s="588">
        <f t="shared" si="4"/>
        <v>0</v>
      </c>
      <c r="R50" s="588">
        <f t="shared" si="4"/>
        <v>0</v>
      </c>
      <c r="S50" s="588">
        <f t="shared" si="4"/>
        <v>0</v>
      </c>
      <c r="T50" s="588">
        <f t="shared" si="4"/>
        <v>0</v>
      </c>
      <c r="U50" s="588">
        <f t="shared" si="4"/>
        <v>0</v>
      </c>
      <c r="V50" s="581">
        <f>SUM(J50:U50)</f>
        <v>770</v>
      </c>
      <c r="W50" s="581">
        <f t="shared" si="0"/>
        <v>38.5</v>
      </c>
    </row>
    <row r="51" spans="1:23" ht="15.75" thickBot="1">
      <c r="A51" s="424" t="s">
        <v>499</v>
      </c>
      <c r="B51" s="580" t="s">
        <v>559</v>
      </c>
      <c r="C51" s="581">
        <f>+C48-C42</f>
        <v>93</v>
      </c>
      <c r="D51" s="581">
        <f>+D48-D42</f>
        <v>-465</v>
      </c>
      <c r="E51" s="582" t="s">
        <v>460</v>
      </c>
      <c r="F51" s="598">
        <f>SUM(F48-F42)</f>
        <v>86</v>
      </c>
      <c r="G51" s="598">
        <f>SUM(G48-G42)</f>
        <v>226</v>
      </c>
      <c r="H51" s="585">
        <f>+H48-H42</f>
        <v>0</v>
      </c>
      <c r="I51" s="586">
        <f>+I48-I42</f>
        <v>0</v>
      </c>
      <c r="J51" s="587">
        <f>+J48-J42</f>
        <v>539</v>
      </c>
      <c r="K51" s="588">
        <f>+K48-K42</f>
        <v>255</v>
      </c>
      <c r="L51" s="588">
        <f t="shared" ref="L51:U51" si="5">+L48-L42</f>
        <v>-832</v>
      </c>
      <c r="M51" s="588">
        <f>+M48-M42</f>
        <v>2039</v>
      </c>
      <c r="N51" s="588">
        <f t="shared" si="5"/>
        <v>277</v>
      </c>
      <c r="O51" s="588">
        <f t="shared" si="5"/>
        <v>-238</v>
      </c>
      <c r="P51" s="588">
        <f t="shared" si="5"/>
        <v>0</v>
      </c>
      <c r="Q51" s="588">
        <f t="shared" si="5"/>
        <v>0</v>
      </c>
      <c r="R51" s="588">
        <f t="shared" si="5"/>
        <v>0</v>
      </c>
      <c r="S51" s="588">
        <f t="shared" si="5"/>
        <v>0</v>
      </c>
      <c r="T51" s="588">
        <f t="shared" si="5"/>
        <v>0</v>
      </c>
      <c r="U51" s="611">
        <f t="shared" si="5"/>
        <v>0</v>
      </c>
      <c r="V51" s="581">
        <f>SUM(J51:U51)</f>
        <v>2040</v>
      </c>
      <c r="W51" s="581" t="e">
        <f t="shared" si="0"/>
        <v>#DIV/0!</v>
      </c>
    </row>
    <row r="52" spans="1:23" ht="15.75" thickBot="1">
      <c r="A52" s="612" t="s">
        <v>500</v>
      </c>
      <c r="B52" s="613" t="s">
        <v>536</v>
      </c>
      <c r="C52" s="614">
        <f>+C51-C46</f>
        <v>-12379</v>
      </c>
      <c r="D52" s="614">
        <f>+D51-D46</f>
        <v>-14193</v>
      </c>
      <c r="E52" s="615" t="s">
        <v>460</v>
      </c>
      <c r="F52" s="616">
        <f>SUM(F50-F42)</f>
        <v>-6574</v>
      </c>
      <c r="G52" s="616">
        <f>SUM(G50-G42)</f>
        <v>-11243</v>
      </c>
      <c r="H52" s="585">
        <f>+H51-H46</f>
        <v>-14501</v>
      </c>
      <c r="I52" s="586">
        <f t="shared" ref="I52:U52" si="6">+I51-I46</f>
        <v>-14501</v>
      </c>
      <c r="J52" s="587">
        <f t="shared" si="6"/>
        <v>-661</v>
      </c>
      <c r="K52" s="588">
        <f t="shared" si="6"/>
        <v>-945</v>
      </c>
      <c r="L52" s="588">
        <f t="shared" si="6"/>
        <v>-2032</v>
      </c>
      <c r="M52" s="588">
        <f t="shared" si="6"/>
        <v>-361</v>
      </c>
      <c r="N52" s="588">
        <f t="shared" si="6"/>
        <v>-923</v>
      </c>
      <c r="O52" s="588">
        <f t="shared" si="6"/>
        <v>-1438</v>
      </c>
      <c r="P52" s="588">
        <f t="shared" si="6"/>
        <v>0</v>
      </c>
      <c r="Q52" s="588">
        <f t="shared" si="6"/>
        <v>0</v>
      </c>
      <c r="R52" s="588">
        <f t="shared" si="6"/>
        <v>0</v>
      </c>
      <c r="S52" s="588">
        <f t="shared" si="6"/>
        <v>0</v>
      </c>
      <c r="T52" s="588">
        <f t="shared" si="6"/>
        <v>0</v>
      </c>
      <c r="U52" s="588">
        <f t="shared" si="6"/>
        <v>0</v>
      </c>
      <c r="V52" s="581">
        <f>SUM(J52:U52)</f>
        <v>-6360</v>
      </c>
      <c r="W52" s="581">
        <f t="shared" si="0"/>
        <v>43.859044203848008</v>
      </c>
    </row>
    <row r="57" spans="1:23" hidden="1"/>
    <row r="58" spans="1:23" ht="14.25" hidden="1">
      <c r="A58" s="617" t="s">
        <v>560</v>
      </c>
    </row>
    <row r="59" spans="1:23" hidden="1"/>
    <row r="60" spans="1:23" hidden="1">
      <c r="A60" t="s">
        <v>561</v>
      </c>
    </row>
    <row r="61" spans="1:23" hidden="1"/>
    <row r="62" spans="1:23" hidden="1">
      <c r="A62" t="s">
        <v>562</v>
      </c>
    </row>
  </sheetData>
  <mergeCells count="2">
    <mergeCell ref="A7:W7"/>
    <mergeCell ref="F12:J12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topLeftCell="A22" workbookViewId="0">
      <selection activeCell="M24" sqref="M24"/>
    </sheetView>
  </sheetViews>
  <sheetFormatPr defaultRowHeight="12.75"/>
  <cols>
    <col min="1" max="1" width="32.28515625" customWidth="1"/>
    <col min="2" max="2" width="10.5703125" customWidth="1"/>
    <col min="3" max="3" width="14" customWidth="1"/>
    <col min="4" max="5" width="0" hidden="1" customWidth="1"/>
    <col min="6" max="7" width="9.140625" hidden="1" customWidth="1"/>
    <col min="8" max="8" width="9.140625" customWidth="1"/>
    <col min="9" max="9" width="10.28515625" customWidth="1"/>
    <col min="14" max="14" width="9.140625" customWidth="1"/>
    <col min="16" max="19" width="0" hidden="1" customWidth="1"/>
    <col min="20" max="20" width="9.85546875" hidden="1" customWidth="1"/>
    <col min="21" max="21" width="0" hidden="1" customWidth="1"/>
    <col min="22" max="23" width="10.28515625" customWidth="1"/>
    <col min="257" max="257" width="32.28515625" customWidth="1"/>
    <col min="258" max="258" width="10.5703125" customWidth="1"/>
    <col min="259" max="259" width="14" customWidth="1"/>
    <col min="260" max="261" width="0" hidden="1" customWidth="1"/>
    <col min="262" max="264" width="9.140625" customWidth="1"/>
    <col min="265" max="265" width="10.28515625" customWidth="1"/>
    <col min="270" max="270" width="9.140625" customWidth="1"/>
    <col min="276" max="276" width="9.85546875" bestFit="1" customWidth="1"/>
    <col min="278" max="279" width="10.28515625" customWidth="1"/>
    <col min="513" max="513" width="32.28515625" customWidth="1"/>
    <col min="514" max="514" width="10.5703125" customWidth="1"/>
    <col min="515" max="515" width="14" customWidth="1"/>
    <col min="516" max="517" width="0" hidden="1" customWidth="1"/>
    <col min="518" max="520" width="9.140625" customWidth="1"/>
    <col min="521" max="521" width="10.28515625" customWidth="1"/>
    <col min="526" max="526" width="9.140625" customWidth="1"/>
    <col min="532" max="532" width="9.85546875" bestFit="1" customWidth="1"/>
    <col min="534" max="535" width="10.28515625" customWidth="1"/>
    <col min="769" max="769" width="32.28515625" customWidth="1"/>
    <col min="770" max="770" width="10.5703125" customWidth="1"/>
    <col min="771" max="771" width="14" customWidth="1"/>
    <col min="772" max="773" width="0" hidden="1" customWidth="1"/>
    <col min="774" max="776" width="9.140625" customWidth="1"/>
    <col min="777" max="777" width="10.28515625" customWidth="1"/>
    <col min="782" max="782" width="9.140625" customWidth="1"/>
    <col min="788" max="788" width="9.85546875" bestFit="1" customWidth="1"/>
    <col min="790" max="791" width="10.28515625" customWidth="1"/>
    <col min="1025" max="1025" width="32.28515625" customWidth="1"/>
    <col min="1026" max="1026" width="10.5703125" customWidth="1"/>
    <col min="1027" max="1027" width="14" customWidth="1"/>
    <col min="1028" max="1029" width="0" hidden="1" customWidth="1"/>
    <col min="1030" max="1032" width="9.140625" customWidth="1"/>
    <col min="1033" max="1033" width="10.28515625" customWidth="1"/>
    <col min="1038" max="1038" width="9.140625" customWidth="1"/>
    <col min="1044" max="1044" width="9.85546875" bestFit="1" customWidth="1"/>
    <col min="1046" max="1047" width="10.28515625" customWidth="1"/>
    <col min="1281" max="1281" width="32.28515625" customWidth="1"/>
    <col min="1282" max="1282" width="10.5703125" customWidth="1"/>
    <col min="1283" max="1283" width="14" customWidth="1"/>
    <col min="1284" max="1285" width="0" hidden="1" customWidth="1"/>
    <col min="1286" max="1288" width="9.140625" customWidth="1"/>
    <col min="1289" max="1289" width="10.28515625" customWidth="1"/>
    <col min="1294" max="1294" width="9.140625" customWidth="1"/>
    <col min="1300" max="1300" width="9.85546875" bestFit="1" customWidth="1"/>
    <col min="1302" max="1303" width="10.28515625" customWidth="1"/>
    <col min="1537" max="1537" width="32.28515625" customWidth="1"/>
    <col min="1538" max="1538" width="10.5703125" customWidth="1"/>
    <col min="1539" max="1539" width="14" customWidth="1"/>
    <col min="1540" max="1541" width="0" hidden="1" customWidth="1"/>
    <col min="1542" max="1544" width="9.140625" customWidth="1"/>
    <col min="1545" max="1545" width="10.28515625" customWidth="1"/>
    <col min="1550" max="1550" width="9.140625" customWidth="1"/>
    <col min="1556" max="1556" width="9.85546875" bestFit="1" customWidth="1"/>
    <col min="1558" max="1559" width="10.28515625" customWidth="1"/>
    <col min="1793" max="1793" width="32.28515625" customWidth="1"/>
    <col min="1794" max="1794" width="10.5703125" customWidth="1"/>
    <col min="1795" max="1795" width="14" customWidth="1"/>
    <col min="1796" max="1797" width="0" hidden="1" customWidth="1"/>
    <col min="1798" max="1800" width="9.140625" customWidth="1"/>
    <col min="1801" max="1801" width="10.28515625" customWidth="1"/>
    <col min="1806" max="1806" width="9.140625" customWidth="1"/>
    <col min="1812" max="1812" width="9.85546875" bestFit="1" customWidth="1"/>
    <col min="1814" max="1815" width="10.28515625" customWidth="1"/>
    <col min="2049" max="2049" width="32.28515625" customWidth="1"/>
    <col min="2050" max="2050" width="10.5703125" customWidth="1"/>
    <col min="2051" max="2051" width="14" customWidth="1"/>
    <col min="2052" max="2053" width="0" hidden="1" customWidth="1"/>
    <col min="2054" max="2056" width="9.140625" customWidth="1"/>
    <col min="2057" max="2057" width="10.28515625" customWidth="1"/>
    <col min="2062" max="2062" width="9.140625" customWidth="1"/>
    <col min="2068" max="2068" width="9.85546875" bestFit="1" customWidth="1"/>
    <col min="2070" max="2071" width="10.28515625" customWidth="1"/>
    <col min="2305" max="2305" width="32.28515625" customWidth="1"/>
    <col min="2306" max="2306" width="10.5703125" customWidth="1"/>
    <col min="2307" max="2307" width="14" customWidth="1"/>
    <col min="2308" max="2309" width="0" hidden="1" customWidth="1"/>
    <col min="2310" max="2312" width="9.140625" customWidth="1"/>
    <col min="2313" max="2313" width="10.28515625" customWidth="1"/>
    <col min="2318" max="2318" width="9.140625" customWidth="1"/>
    <col min="2324" max="2324" width="9.85546875" bestFit="1" customWidth="1"/>
    <col min="2326" max="2327" width="10.28515625" customWidth="1"/>
    <col min="2561" max="2561" width="32.28515625" customWidth="1"/>
    <col min="2562" max="2562" width="10.5703125" customWidth="1"/>
    <col min="2563" max="2563" width="14" customWidth="1"/>
    <col min="2564" max="2565" width="0" hidden="1" customWidth="1"/>
    <col min="2566" max="2568" width="9.140625" customWidth="1"/>
    <col min="2569" max="2569" width="10.28515625" customWidth="1"/>
    <col min="2574" max="2574" width="9.140625" customWidth="1"/>
    <col min="2580" max="2580" width="9.85546875" bestFit="1" customWidth="1"/>
    <col min="2582" max="2583" width="10.28515625" customWidth="1"/>
    <col min="2817" max="2817" width="32.28515625" customWidth="1"/>
    <col min="2818" max="2818" width="10.5703125" customWidth="1"/>
    <col min="2819" max="2819" width="14" customWidth="1"/>
    <col min="2820" max="2821" width="0" hidden="1" customWidth="1"/>
    <col min="2822" max="2824" width="9.140625" customWidth="1"/>
    <col min="2825" max="2825" width="10.28515625" customWidth="1"/>
    <col min="2830" max="2830" width="9.140625" customWidth="1"/>
    <col min="2836" max="2836" width="9.85546875" bestFit="1" customWidth="1"/>
    <col min="2838" max="2839" width="10.28515625" customWidth="1"/>
    <col min="3073" max="3073" width="32.28515625" customWidth="1"/>
    <col min="3074" max="3074" width="10.5703125" customWidth="1"/>
    <col min="3075" max="3075" width="14" customWidth="1"/>
    <col min="3076" max="3077" width="0" hidden="1" customWidth="1"/>
    <col min="3078" max="3080" width="9.140625" customWidth="1"/>
    <col min="3081" max="3081" width="10.28515625" customWidth="1"/>
    <col min="3086" max="3086" width="9.140625" customWidth="1"/>
    <col min="3092" max="3092" width="9.85546875" bestFit="1" customWidth="1"/>
    <col min="3094" max="3095" width="10.28515625" customWidth="1"/>
    <col min="3329" max="3329" width="32.28515625" customWidth="1"/>
    <col min="3330" max="3330" width="10.5703125" customWidth="1"/>
    <col min="3331" max="3331" width="14" customWidth="1"/>
    <col min="3332" max="3333" width="0" hidden="1" customWidth="1"/>
    <col min="3334" max="3336" width="9.140625" customWidth="1"/>
    <col min="3337" max="3337" width="10.28515625" customWidth="1"/>
    <col min="3342" max="3342" width="9.140625" customWidth="1"/>
    <col min="3348" max="3348" width="9.85546875" bestFit="1" customWidth="1"/>
    <col min="3350" max="3351" width="10.28515625" customWidth="1"/>
    <col min="3585" max="3585" width="32.28515625" customWidth="1"/>
    <col min="3586" max="3586" width="10.5703125" customWidth="1"/>
    <col min="3587" max="3587" width="14" customWidth="1"/>
    <col min="3588" max="3589" width="0" hidden="1" customWidth="1"/>
    <col min="3590" max="3592" width="9.140625" customWidth="1"/>
    <col min="3593" max="3593" width="10.28515625" customWidth="1"/>
    <col min="3598" max="3598" width="9.140625" customWidth="1"/>
    <col min="3604" max="3604" width="9.85546875" bestFit="1" customWidth="1"/>
    <col min="3606" max="3607" width="10.28515625" customWidth="1"/>
    <col min="3841" max="3841" width="32.28515625" customWidth="1"/>
    <col min="3842" max="3842" width="10.5703125" customWidth="1"/>
    <col min="3843" max="3843" width="14" customWidth="1"/>
    <col min="3844" max="3845" width="0" hidden="1" customWidth="1"/>
    <col min="3846" max="3848" width="9.140625" customWidth="1"/>
    <col min="3849" max="3849" width="10.28515625" customWidth="1"/>
    <col min="3854" max="3854" width="9.140625" customWidth="1"/>
    <col min="3860" max="3860" width="9.85546875" bestFit="1" customWidth="1"/>
    <col min="3862" max="3863" width="10.28515625" customWidth="1"/>
    <col min="4097" max="4097" width="32.28515625" customWidth="1"/>
    <col min="4098" max="4098" width="10.5703125" customWidth="1"/>
    <col min="4099" max="4099" width="14" customWidth="1"/>
    <col min="4100" max="4101" width="0" hidden="1" customWidth="1"/>
    <col min="4102" max="4104" width="9.140625" customWidth="1"/>
    <col min="4105" max="4105" width="10.28515625" customWidth="1"/>
    <col min="4110" max="4110" width="9.140625" customWidth="1"/>
    <col min="4116" max="4116" width="9.85546875" bestFit="1" customWidth="1"/>
    <col min="4118" max="4119" width="10.28515625" customWidth="1"/>
    <col min="4353" max="4353" width="32.28515625" customWidth="1"/>
    <col min="4354" max="4354" width="10.5703125" customWidth="1"/>
    <col min="4355" max="4355" width="14" customWidth="1"/>
    <col min="4356" max="4357" width="0" hidden="1" customWidth="1"/>
    <col min="4358" max="4360" width="9.140625" customWidth="1"/>
    <col min="4361" max="4361" width="10.28515625" customWidth="1"/>
    <col min="4366" max="4366" width="9.140625" customWidth="1"/>
    <col min="4372" max="4372" width="9.85546875" bestFit="1" customWidth="1"/>
    <col min="4374" max="4375" width="10.28515625" customWidth="1"/>
    <col min="4609" max="4609" width="32.28515625" customWidth="1"/>
    <col min="4610" max="4610" width="10.5703125" customWidth="1"/>
    <col min="4611" max="4611" width="14" customWidth="1"/>
    <col min="4612" max="4613" width="0" hidden="1" customWidth="1"/>
    <col min="4614" max="4616" width="9.140625" customWidth="1"/>
    <col min="4617" max="4617" width="10.28515625" customWidth="1"/>
    <col min="4622" max="4622" width="9.140625" customWidth="1"/>
    <col min="4628" max="4628" width="9.85546875" bestFit="1" customWidth="1"/>
    <col min="4630" max="4631" width="10.28515625" customWidth="1"/>
    <col min="4865" max="4865" width="32.28515625" customWidth="1"/>
    <col min="4866" max="4866" width="10.5703125" customWidth="1"/>
    <col min="4867" max="4867" width="14" customWidth="1"/>
    <col min="4868" max="4869" width="0" hidden="1" customWidth="1"/>
    <col min="4870" max="4872" width="9.140625" customWidth="1"/>
    <col min="4873" max="4873" width="10.28515625" customWidth="1"/>
    <col min="4878" max="4878" width="9.140625" customWidth="1"/>
    <col min="4884" max="4884" width="9.85546875" bestFit="1" customWidth="1"/>
    <col min="4886" max="4887" width="10.28515625" customWidth="1"/>
    <col min="5121" max="5121" width="32.28515625" customWidth="1"/>
    <col min="5122" max="5122" width="10.5703125" customWidth="1"/>
    <col min="5123" max="5123" width="14" customWidth="1"/>
    <col min="5124" max="5125" width="0" hidden="1" customWidth="1"/>
    <col min="5126" max="5128" width="9.140625" customWidth="1"/>
    <col min="5129" max="5129" width="10.28515625" customWidth="1"/>
    <col min="5134" max="5134" width="9.140625" customWidth="1"/>
    <col min="5140" max="5140" width="9.85546875" bestFit="1" customWidth="1"/>
    <col min="5142" max="5143" width="10.28515625" customWidth="1"/>
    <col min="5377" max="5377" width="32.28515625" customWidth="1"/>
    <col min="5378" max="5378" width="10.5703125" customWidth="1"/>
    <col min="5379" max="5379" width="14" customWidth="1"/>
    <col min="5380" max="5381" width="0" hidden="1" customWidth="1"/>
    <col min="5382" max="5384" width="9.140625" customWidth="1"/>
    <col min="5385" max="5385" width="10.28515625" customWidth="1"/>
    <col min="5390" max="5390" width="9.140625" customWidth="1"/>
    <col min="5396" max="5396" width="9.85546875" bestFit="1" customWidth="1"/>
    <col min="5398" max="5399" width="10.28515625" customWidth="1"/>
    <col min="5633" max="5633" width="32.28515625" customWidth="1"/>
    <col min="5634" max="5634" width="10.5703125" customWidth="1"/>
    <col min="5635" max="5635" width="14" customWidth="1"/>
    <col min="5636" max="5637" width="0" hidden="1" customWidth="1"/>
    <col min="5638" max="5640" width="9.140625" customWidth="1"/>
    <col min="5641" max="5641" width="10.28515625" customWidth="1"/>
    <col min="5646" max="5646" width="9.140625" customWidth="1"/>
    <col min="5652" max="5652" width="9.85546875" bestFit="1" customWidth="1"/>
    <col min="5654" max="5655" width="10.28515625" customWidth="1"/>
    <col min="5889" max="5889" width="32.28515625" customWidth="1"/>
    <col min="5890" max="5890" width="10.5703125" customWidth="1"/>
    <col min="5891" max="5891" width="14" customWidth="1"/>
    <col min="5892" max="5893" width="0" hidden="1" customWidth="1"/>
    <col min="5894" max="5896" width="9.140625" customWidth="1"/>
    <col min="5897" max="5897" width="10.28515625" customWidth="1"/>
    <col min="5902" max="5902" width="9.140625" customWidth="1"/>
    <col min="5908" max="5908" width="9.85546875" bestFit="1" customWidth="1"/>
    <col min="5910" max="5911" width="10.28515625" customWidth="1"/>
    <col min="6145" max="6145" width="32.28515625" customWidth="1"/>
    <col min="6146" max="6146" width="10.5703125" customWidth="1"/>
    <col min="6147" max="6147" width="14" customWidth="1"/>
    <col min="6148" max="6149" width="0" hidden="1" customWidth="1"/>
    <col min="6150" max="6152" width="9.140625" customWidth="1"/>
    <col min="6153" max="6153" width="10.28515625" customWidth="1"/>
    <col min="6158" max="6158" width="9.140625" customWidth="1"/>
    <col min="6164" max="6164" width="9.85546875" bestFit="1" customWidth="1"/>
    <col min="6166" max="6167" width="10.28515625" customWidth="1"/>
    <col min="6401" max="6401" width="32.28515625" customWidth="1"/>
    <col min="6402" max="6402" width="10.5703125" customWidth="1"/>
    <col min="6403" max="6403" width="14" customWidth="1"/>
    <col min="6404" max="6405" width="0" hidden="1" customWidth="1"/>
    <col min="6406" max="6408" width="9.140625" customWidth="1"/>
    <col min="6409" max="6409" width="10.28515625" customWidth="1"/>
    <col min="6414" max="6414" width="9.140625" customWidth="1"/>
    <col min="6420" max="6420" width="9.85546875" bestFit="1" customWidth="1"/>
    <col min="6422" max="6423" width="10.28515625" customWidth="1"/>
    <col min="6657" max="6657" width="32.28515625" customWidth="1"/>
    <col min="6658" max="6658" width="10.5703125" customWidth="1"/>
    <col min="6659" max="6659" width="14" customWidth="1"/>
    <col min="6660" max="6661" width="0" hidden="1" customWidth="1"/>
    <col min="6662" max="6664" width="9.140625" customWidth="1"/>
    <col min="6665" max="6665" width="10.28515625" customWidth="1"/>
    <col min="6670" max="6670" width="9.140625" customWidth="1"/>
    <col min="6676" max="6676" width="9.85546875" bestFit="1" customWidth="1"/>
    <col min="6678" max="6679" width="10.28515625" customWidth="1"/>
    <col min="6913" max="6913" width="32.28515625" customWidth="1"/>
    <col min="6914" max="6914" width="10.5703125" customWidth="1"/>
    <col min="6915" max="6915" width="14" customWidth="1"/>
    <col min="6916" max="6917" width="0" hidden="1" customWidth="1"/>
    <col min="6918" max="6920" width="9.140625" customWidth="1"/>
    <col min="6921" max="6921" width="10.28515625" customWidth="1"/>
    <col min="6926" max="6926" width="9.140625" customWidth="1"/>
    <col min="6932" max="6932" width="9.85546875" bestFit="1" customWidth="1"/>
    <col min="6934" max="6935" width="10.28515625" customWidth="1"/>
    <col min="7169" max="7169" width="32.28515625" customWidth="1"/>
    <col min="7170" max="7170" width="10.5703125" customWidth="1"/>
    <col min="7171" max="7171" width="14" customWidth="1"/>
    <col min="7172" max="7173" width="0" hidden="1" customWidth="1"/>
    <col min="7174" max="7176" width="9.140625" customWidth="1"/>
    <col min="7177" max="7177" width="10.28515625" customWidth="1"/>
    <col min="7182" max="7182" width="9.140625" customWidth="1"/>
    <col min="7188" max="7188" width="9.85546875" bestFit="1" customWidth="1"/>
    <col min="7190" max="7191" width="10.28515625" customWidth="1"/>
    <col min="7425" max="7425" width="32.28515625" customWidth="1"/>
    <col min="7426" max="7426" width="10.5703125" customWidth="1"/>
    <col min="7427" max="7427" width="14" customWidth="1"/>
    <col min="7428" max="7429" width="0" hidden="1" customWidth="1"/>
    <col min="7430" max="7432" width="9.140625" customWidth="1"/>
    <col min="7433" max="7433" width="10.28515625" customWidth="1"/>
    <col min="7438" max="7438" width="9.140625" customWidth="1"/>
    <col min="7444" max="7444" width="9.85546875" bestFit="1" customWidth="1"/>
    <col min="7446" max="7447" width="10.28515625" customWidth="1"/>
    <col min="7681" max="7681" width="32.28515625" customWidth="1"/>
    <col min="7682" max="7682" width="10.5703125" customWidth="1"/>
    <col min="7683" max="7683" width="14" customWidth="1"/>
    <col min="7684" max="7685" width="0" hidden="1" customWidth="1"/>
    <col min="7686" max="7688" width="9.140625" customWidth="1"/>
    <col min="7689" max="7689" width="10.28515625" customWidth="1"/>
    <col min="7694" max="7694" width="9.140625" customWidth="1"/>
    <col min="7700" max="7700" width="9.85546875" bestFit="1" customWidth="1"/>
    <col min="7702" max="7703" width="10.28515625" customWidth="1"/>
    <col min="7937" max="7937" width="32.28515625" customWidth="1"/>
    <col min="7938" max="7938" width="10.5703125" customWidth="1"/>
    <col min="7939" max="7939" width="14" customWidth="1"/>
    <col min="7940" max="7941" width="0" hidden="1" customWidth="1"/>
    <col min="7942" max="7944" width="9.140625" customWidth="1"/>
    <col min="7945" max="7945" width="10.28515625" customWidth="1"/>
    <col min="7950" max="7950" width="9.140625" customWidth="1"/>
    <col min="7956" max="7956" width="9.85546875" bestFit="1" customWidth="1"/>
    <col min="7958" max="7959" width="10.28515625" customWidth="1"/>
    <col min="8193" max="8193" width="32.28515625" customWidth="1"/>
    <col min="8194" max="8194" width="10.5703125" customWidth="1"/>
    <col min="8195" max="8195" width="14" customWidth="1"/>
    <col min="8196" max="8197" width="0" hidden="1" customWidth="1"/>
    <col min="8198" max="8200" width="9.140625" customWidth="1"/>
    <col min="8201" max="8201" width="10.28515625" customWidth="1"/>
    <col min="8206" max="8206" width="9.140625" customWidth="1"/>
    <col min="8212" max="8212" width="9.85546875" bestFit="1" customWidth="1"/>
    <col min="8214" max="8215" width="10.28515625" customWidth="1"/>
    <col min="8449" max="8449" width="32.28515625" customWidth="1"/>
    <col min="8450" max="8450" width="10.5703125" customWidth="1"/>
    <col min="8451" max="8451" width="14" customWidth="1"/>
    <col min="8452" max="8453" width="0" hidden="1" customWidth="1"/>
    <col min="8454" max="8456" width="9.140625" customWidth="1"/>
    <col min="8457" max="8457" width="10.28515625" customWidth="1"/>
    <col min="8462" max="8462" width="9.140625" customWidth="1"/>
    <col min="8468" max="8468" width="9.85546875" bestFit="1" customWidth="1"/>
    <col min="8470" max="8471" width="10.28515625" customWidth="1"/>
    <col min="8705" max="8705" width="32.28515625" customWidth="1"/>
    <col min="8706" max="8706" width="10.5703125" customWidth="1"/>
    <col min="8707" max="8707" width="14" customWidth="1"/>
    <col min="8708" max="8709" width="0" hidden="1" customWidth="1"/>
    <col min="8710" max="8712" width="9.140625" customWidth="1"/>
    <col min="8713" max="8713" width="10.28515625" customWidth="1"/>
    <col min="8718" max="8718" width="9.140625" customWidth="1"/>
    <col min="8724" max="8724" width="9.85546875" bestFit="1" customWidth="1"/>
    <col min="8726" max="8727" width="10.28515625" customWidth="1"/>
    <col min="8961" max="8961" width="32.28515625" customWidth="1"/>
    <col min="8962" max="8962" width="10.5703125" customWidth="1"/>
    <col min="8963" max="8963" width="14" customWidth="1"/>
    <col min="8964" max="8965" width="0" hidden="1" customWidth="1"/>
    <col min="8966" max="8968" width="9.140625" customWidth="1"/>
    <col min="8969" max="8969" width="10.28515625" customWidth="1"/>
    <col min="8974" max="8974" width="9.140625" customWidth="1"/>
    <col min="8980" max="8980" width="9.85546875" bestFit="1" customWidth="1"/>
    <col min="8982" max="8983" width="10.28515625" customWidth="1"/>
    <col min="9217" max="9217" width="32.28515625" customWidth="1"/>
    <col min="9218" max="9218" width="10.5703125" customWidth="1"/>
    <col min="9219" max="9219" width="14" customWidth="1"/>
    <col min="9220" max="9221" width="0" hidden="1" customWidth="1"/>
    <col min="9222" max="9224" width="9.140625" customWidth="1"/>
    <col min="9225" max="9225" width="10.28515625" customWidth="1"/>
    <col min="9230" max="9230" width="9.140625" customWidth="1"/>
    <col min="9236" max="9236" width="9.85546875" bestFit="1" customWidth="1"/>
    <col min="9238" max="9239" width="10.28515625" customWidth="1"/>
    <col min="9473" max="9473" width="32.28515625" customWidth="1"/>
    <col min="9474" max="9474" width="10.5703125" customWidth="1"/>
    <col min="9475" max="9475" width="14" customWidth="1"/>
    <col min="9476" max="9477" width="0" hidden="1" customWidth="1"/>
    <col min="9478" max="9480" width="9.140625" customWidth="1"/>
    <col min="9481" max="9481" width="10.28515625" customWidth="1"/>
    <col min="9486" max="9486" width="9.140625" customWidth="1"/>
    <col min="9492" max="9492" width="9.85546875" bestFit="1" customWidth="1"/>
    <col min="9494" max="9495" width="10.28515625" customWidth="1"/>
    <col min="9729" max="9729" width="32.28515625" customWidth="1"/>
    <col min="9730" max="9730" width="10.5703125" customWidth="1"/>
    <col min="9731" max="9731" width="14" customWidth="1"/>
    <col min="9732" max="9733" width="0" hidden="1" customWidth="1"/>
    <col min="9734" max="9736" width="9.140625" customWidth="1"/>
    <col min="9737" max="9737" width="10.28515625" customWidth="1"/>
    <col min="9742" max="9742" width="9.140625" customWidth="1"/>
    <col min="9748" max="9748" width="9.85546875" bestFit="1" customWidth="1"/>
    <col min="9750" max="9751" width="10.28515625" customWidth="1"/>
    <col min="9985" max="9985" width="32.28515625" customWidth="1"/>
    <col min="9986" max="9986" width="10.5703125" customWidth="1"/>
    <col min="9987" max="9987" width="14" customWidth="1"/>
    <col min="9988" max="9989" width="0" hidden="1" customWidth="1"/>
    <col min="9990" max="9992" width="9.140625" customWidth="1"/>
    <col min="9993" max="9993" width="10.28515625" customWidth="1"/>
    <col min="9998" max="9998" width="9.140625" customWidth="1"/>
    <col min="10004" max="10004" width="9.85546875" bestFit="1" customWidth="1"/>
    <col min="10006" max="10007" width="10.28515625" customWidth="1"/>
    <col min="10241" max="10241" width="32.28515625" customWidth="1"/>
    <col min="10242" max="10242" width="10.5703125" customWidth="1"/>
    <col min="10243" max="10243" width="14" customWidth="1"/>
    <col min="10244" max="10245" width="0" hidden="1" customWidth="1"/>
    <col min="10246" max="10248" width="9.140625" customWidth="1"/>
    <col min="10249" max="10249" width="10.28515625" customWidth="1"/>
    <col min="10254" max="10254" width="9.140625" customWidth="1"/>
    <col min="10260" max="10260" width="9.85546875" bestFit="1" customWidth="1"/>
    <col min="10262" max="10263" width="10.28515625" customWidth="1"/>
    <col min="10497" max="10497" width="32.28515625" customWidth="1"/>
    <col min="10498" max="10498" width="10.5703125" customWidth="1"/>
    <col min="10499" max="10499" width="14" customWidth="1"/>
    <col min="10500" max="10501" width="0" hidden="1" customWidth="1"/>
    <col min="10502" max="10504" width="9.140625" customWidth="1"/>
    <col min="10505" max="10505" width="10.28515625" customWidth="1"/>
    <col min="10510" max="10510" width="9.140625" customWidth="1"/>
    <col min="10516" max="10516" width="9.85546875" bestFit="1" customWidth="1"/>
    <col min="10518" max="10519" width="10.28515625" customWidth="1"/>
    <col min="10753" max="10753" width="32.28515625" customWidth="1"/>
    <col min="10754" max="10754" width="10.5703125" customWidth="1"/>
    <col min="10755" max="10755" width="14" customWidth="1"/>
    <col min="10756" max="10757" width="0" hidden="1" customWidth="1"/>
    <col min="10758" max="10760" width="9.140625" customWidth="1"/>
    <col min="10761" max="10761" width="10.28515625" customWidth="1"/>
    <col min="10766" max="10766" width="9.140625" customWidth="1"/>
    <col min="10772" max="10772" width="9.85546875" bestFit="1" customWidth="1"/>
    <col min="10774" max="10775" width="10.28515625" customWidth="1"/>
    <col min="11009" max="11009" width="32.28515625" customWidth="1"/>
    <col min="11010" max="11010" width="10.5703125" customWidth="1"/>
    <col min="11011" max="11011" width="14" customWidth="1"/>
    <col min="11012" max="11013" width="0" hidden="1" customWidth="1"/>
    <col min="11014" max="11016" width="9.140625" customWidth="1"/>
    <col min="11017" max="11017" width="10.28515625" customWidth="1"/>
    <col min="11022" max="11022" width="9.140625" customWidth="1"/>
    <col min="11028" max="11028" width="9.85546875" bestFit="1" customWidth="1"/>
    <col min="11030" max="11031" width="10.28515625" customWidth="1"/>
    <col min="11265" max="11265" width="32.28515625" customWidth="1"/>
    <col min="11266" max="11266" width="10.5703125" customWidth="1"/>
    <col min="11267" max="11267" width="14" customWidth="1"/>
    <col min="11268" max="11269" width="0" hidden="1" customWidth="1"/>
    <col min="11270" max="11272" width="9.140625" customWidth="1"/>
    <col min="11273" max="11273" width="10.28515625" customWidth="1"/>
    <col min="11278" max="11278" width="9.140625" customWidth="1"/>
    <col min="11284" max="11284" width="9.85546875" bestFit="1" customWidth="1"/>
    <col min="11286" max="11287" width="10.28515625" customWidth="1"/>
    <col min="11521" max="11521" width="32.28515625" customWidth="1"/>
    <col min="11522" max="11522" width="10.5703125" customWidth="1"/>
    <col min="11523" max="11523" width="14" customWidth="1"/>
    <col min="11524" max="11525" width="0" hidden="1" customWidth="1"/>
    <col min="11526" max="11528" width="9.140625" customWidth="1"/>
    <col min="11529" max="11529" width="10.28515625" customWidth="1"/>
    <col min="11534" max="11534" width="9.140625" customWidth="1"/>
    <col min="11540" max="11540" width="9.85546875" bestFit="1" customWidth="1"/>
    <col min="11542" max="11543" width="10.28515625" customWidth="1"/>
    <col min="11777" max="11777" width="32.28515625" customWidth="1"/>
    <col min="11778" max="11778" width="10.5703125" customWidth="1"/>
    <col min="11779" max="11779" width="14" customWidth="1"/>
    <col min="11780" max="11781" width="0" hidden="1" customWidth="1"/>
    <col min="11782" max="11784" width="9.140625" customWidth="1"/>
    <col min="11785" max="11785" width="10.28515625" customWidth="1"/>
    <col min="11790" max="11790" width="9.140625" customWidth="1"/>
    <col min="11796" max="11796" width="9.85546875" bestFit="1" customWidth="1"/>
    <col min="11798" max="11799" width="10.28515625" customWidth="1"/>
    <col min="12033" max="12033" width="32.28515625" customWidth="1"/>
    <col min="12034" max="12034" width="10.5703125" customWidth="1"/>
    <col min="12035" max="12035" width="14" customWidth="1"/>
    <col min="12036" max="12037" width="0" hidden="1" customWidth="1"/>
    <col min="12038" max="12040" width="9.140625" customWidth="1"/>
    <col min="12041" max="12041" width="10.28515625" customWidth="1"/>
    <col min="12046" max="12046" width="9.140625" customWidth="1"/>
    <col min="12052" max="12052" width="9.85546875" bestFit="1" customWidth="1"/>
    <col min="12054" max="12055" width="10.28515625" customWidth="1"/>
    <col min="12289" max="12289" width="32.28515625" customWidth="1"/>
    <col min="12290" max="12290" width="10.5703125" customWidth="1"/>
    <col min="12291" max="12291" width="14" customWidth="1"/>
    <col min="12292" max="12293" width="0" hidden="1" customWidth="1"/>
    <col min="12294" max="12296" width="9.140625" customWidth="1"/>
    <col min="12297" max="12297" width="10.28515625" customWidth="1"/>
    <col min="12302" max="12302" width="9.140625" customWidth="1"/>
    <col min="12308" max="12308" width="9.85546875" bestFit="1" customWidth="1"/>
    <col min="12310" max="12311" width="10.28515625" customWidth="1"/>
    <col min="12545" max="12545" width="32.28515625" customWidth="1"/>
    <col min="12546" max="12546" width="10.5703125" customWidth="1"/>
    <col min="12547" max="12547" width="14" customWidth="1"/>
    <col min="12548" max="12549" width="0" hidden="1" customWidth="1"/>
    <col min="12550" max="12552" width="9.140625" customWidth="1"/>
    <col min="12553" max="12553" width="10.28515625" customWidth="1"/>
    <col min="12558" max="12558" width="9.140625" customWidth="1"/>
    <col min="12564" max="12564" width="9.85546875" bestFit="1" customWidth="1"/>
    <col min="12566" max="12567" width="10.28515625" customWidth="1"/>
    <col min="12801" max="12801" width="32.28515625" customWidth="1"/>
    <col min="12802" max="12802" width="10.5703125" customWidth="1"/>
    <col min="12803" max="12803" width="14" customWidth="1"/>
    <col min="12804" max="12805" width="0" hidden="1" customWidth="1"/>
    <col min="12806" max="12808" width="9.140625" customWidth="1"/>
    <col min="12809" max="12809" width="10.28515625" customWidth="1"/>
    <col min="12814" max="12814" width="9.140625" customWidth="1"/>
    <col min="12820" max="12820" width="9.85546875" bestFit="1" customWidth="1"/>
    <col min="12822" max="12823" width="10.28515625" customWidth="1"/>
    <col min="13057" max="13057" width="32.28515625" customWidth="1"/>
    <col min="13058" max="13058" width="10.5703125" customWidth="1"/>
    <col min="13059" max="13059" width="14" customWidth="1"/>
    <col min="13060" max="13061" width="0" hidden="1" customWidth="1"/>
    <col min="13062" max="13064" width="9.140625" customWidth="1"/>
    <col min="13065" max="13065" width="10.28515625" customWidth="1"/>
    <col min="13070" max="13070" width="9.140625" customWidth="1"/>
    <col min="13076" max="13076" width="9.85546875" bestFit="1" customWidth="1"/>
    <col min="13078" max="13079" width="10.28515625" customWidth="1"/>
    <col min="13313" max="13313" width="32.28515625" customWidth="1"/>
    <col min="13314" max="13314" width="10.5703125" customWidth="1"/>
    <col min="13315" max="13315" width="14" customWidth="1"/>
    <col min="13316" max="13317" width="0" hidden="1" customWidth="1"/>
    <col min="13318" max="13320" width="9.140625" customWidth="1"/>
    <col min="13321" max="13321" width="10.28515625" customWidth="1"/>
    <col min="13326" max="13326" width="9.140625" customWidth="1"/>
    <col min="13332" max="13332" width="9.85546875" bestFit="1" customWidth="1"/>
    <col min="13334" max="13335" width="10.28515625" customWidth="1"/>
    <col min="13569" max="13569" width="32.28515625" customWidth="1"/>
    <col min="13570" max="13570" width="10.5703125" customWidth="1"/>
    <col min="13571" max="13571" width="14" customWidth="1"/>
    <col min="13572" max="13573" width="0" hidden="1" customWidth="1"/>
    <col min="13574" max="13576" width="9.140625" customWidth="1"/>
    <col min="13577" max="13577" width="10.28515625" customWidth="1"/>
    <col min="13582" max="13582" width="9.140625" customWidth="1"/>
    <col min="13588" max="13588" width="9.85546875" bestFit="1" customWidth="1"/>
    <col min="13590" max="13591" width="10.28515625" customWidth="1"/>
    <col min="13825" max="13825" width="32.28515625" customWidth="1"/>
    <col min="13826" max="13826" width="10.5703125" customWidth="1"/>
    <col min="13827" max="13827" width="14" customWidth="1"/>
    <col min="13828" max="13829" width="0" hidden="1" customWidth="1"/>
    <col min="13830" max="13832" width="9.140625" customWidth="1"/>
    <col min="13833" max="13833" width="10.28515625" customWidth="1"/>
    <col min="13838" max="13838" width="9.140625" customWidth="1"/>
    <col min="13844" max="13844" width="9.85546875" bestFit="1" customWidth="1"/>
    <col min="13846" max="13847" width="10.28515625" customWidth="1"/>
    <col min="14081" max="14081" width="32.28515625" customWidth="1"/>
    <col min="14082" max="14082" width="10.5703125" customWidth="1"/>
    <col min="14083" max="14083" width="14" customWidth="1"/>
    <col min="14084" max="14085" width="0" hidden="1" customWidth="1"/>
    <col min="14086" max="14088" width="9.140625" customWidth="1"/>
    <col min="14089" max="14089" width="10.28515625" customWidth="1"/>
    <col min="14094" max="14094" width="9.140625" customWidth="1"/>
    <col min="14100" max="14100" width="9.85546875" bestFit="1" customWidth="1"/>
    <col min="14102" max="14103" width="10.28515625" customWidth="1"/>
    <col min="14337" max="14337" width="32.28515625" customWidth="1"/>
    <col min="14338" max="14338" width="10.5703125" customWidth="1"/>
    <col min="14339" max="14339" width="14" customWidth="1"/>
    <col min="14340" max="14341" width="0" hidden="1" customWidth="1"/>
    <col min="14342" max="14344" width="9.140625" customWidth="1"/>
    <col min="14345" max="14345" width="10.28515625" customWidth="1"/>
    <col min="14350" max="14350" width="9.140625" customWidth="1"/>
    <col min="14356" max="14356" width="9.85546875" bestFit="1" customWidth="1"/>
    <col min="14358" max="14359" width="10.28515625" customWidth="1"/>
    <col min="14593" max="14593" width="32.28515625" customWidth="1"/>
    <col min="14594" max="14594" width="10.5703125" customWidth="1"/>
    <col min="14595" max="14595" width="14" customWidth="1"/>
    <col min="14596" max="14597" width="0" hidden="1" customWidth="1"/>
    <col min="14598" max="14600" width="9.140625" customWidth="1"/>
    <col min="14601" max="14601" width="10.28515625" customWidth="1"/>
    <col min="14606" max="14606" width="9.140625" customWidth="1"/>
    <col min="14612" max="14612" width="9.85546875" bestFit="1" customWidth="1"/>
    <col min="14614" max="14615" width="10.28515625" customWidth="1"/>
    <col min="14849" max="14849" width="32.28515625" customWidth="1"/>
    <col min="14850" max="14850" width="10.5703125" customWidth="1"/>
    <col min="14851" max="14851" width="14" customWidth="1"/>
    <col min="14852" max="14853" width="0" hidden="1" customWidth="1"/>
    <col min="14854" max="14856" width="9.140625" customWidth="1"/>
    <col min="14857" max="14857" width="10.28515625" customWidth="1"/>
    <col min="14862" max="14862" width="9.140625" customWidth="1"/>
    <col min="14868" max="14868" width="9.85546875" bestFit="1" customWidth="1"/>
    <col min="14870" max="14871" width="10.28515625" customWidth="1"/>
    <col min="15105" max="15105" width="32.28515625" customWidth="1"/>
    <col min="15106" max="15106" width="10.5703125" customWidth="1"/>
    <col min="15107" max="15107" width="14" customWidth="1"/>
    <col min="15108" max="15109" width="0" hidden="1" customWidth="1"/>
    <col min="15110" max="15112" width="9.140625" customWidth="1"/>
    <col min="15113" max="15113" width="10.28515625" customWidth="1"/>
    <col min="15118" max="15118" width="9.140625" customWidth="1"/>
    <col min="15124" max="15124" width="9.85546875" bestFit="1" customWidth="1"/>
    <col min="15126" max="15127" width="10.28515625" customWidth="1"/>
    <col min="15361" max="15361" width="32.28515625" customWidth="1"/>
    <col min="15362" max="15362" width="10.5703125" customWidth="1"/>
    <col min="15363" max="15363" width="14" customWidth="1"/>
    <col min="15364" max="15365" width="0" hidden="1" customWidth="1"/>
    <col min="15366" max="15368" width="9.140625" customWidth="1"/>
    <col min="15369" max="15369" width="10.28515625" customWidth="1"/>
    <col min="15374" max="15374" width="9.140625" customWidth="1"/>
    <col min="15380" max="15380" width="9.85546875" bestFit="1" customWidth="1"/>
    <col min="15382" max="15383" width="10.28515625" customWidth="1"/>
    <col min="15617" max="15617" width="32.28515625" customWidth="1"/>
    <col min="15618" max="15618" width="10.5703125" customWidth="1"/>
    <col min="15619" max="15619" width="14" customWidth="1"/>
    <col min="15620" max="15621" width="0" hidden="1" customWidth="1"/>
    <col min="15622" max="15624" width="9.140625" customWidth="1"/>
    <col min="15625" max="15625" width="10.28515625" customWidth="1"/>
    <col min="15630" max="15630" width="9.140625" customWidth="1"/>
    <col min="15636" max="15636" width="9.85546875" bestFit="1" customWidth="1"/>
    <col min="15638" max="15639" width="10.28515625" customWidth="1"/>
    <col min="15873" max="15873" width="32.28515625" customWidth="1"/>
    <col min="15874" max="15874" width="10.5703125" customWidth="1"/>
    <col min="15875" max="15875" width="14" customWidth="1"/>
    <col min="15876" max="15877" width="0" hidden="1" customWidth="1"/>
    <col min="15878" max="15880" width="9.140625" customWidth="1"/>
    <col min="15881" max="15881" width="10.28515625" customWidth="1"/>
    <col min="15886" max="15886" width="9.140625" customWidth="1"/>
    <col min="15892" max="15892" width="9.85546875" bestFit="1" customWidth="1"/>
    <col min="15894" max="15895" width="10.28515625" customWidth="1"/>
    <col min="16129" max="16129" width="32.28515625" customWidth="1"/>
    <col min="16130" max="16130" width="10.5703125" customWidth="1"/>
    <col min="16131" max="16131" width="14" customWidth="1"/>
    <col min="16132" max="16133" width="0" hidden="1" customWidth="1"/>
    <col min="16134" max="16136" width="9.140625" customWidth="1"/>
    <col min="16137" max="16137" width="10.28515625" customWidth="1"/>
    <col min="16142" max="16142" width="9.140625" customWidth="1"/>
    <col min="16148" max="16148" width="9.85546875" bestFit="1" customWidth="1"/>
    <col min="16150" max="16151" width="10.28515625" customWidth="1"/>
  </cols>
  <sheetData>
    <row r="1" spans="1:23" s="440" customFormat="1" ht="15.75">
      <c r="A1" s="762" t="s">
        <v>436</v>
      </c>
      <c r="B1" s="762"/>
      <c r="C1" s="623"/>
      <c r="D1" s="623"/>
      <c r="E1" s="623"/>
      <c r="F1" s="623"/>
      <c r="G1" s="623"/>
      <c r="H1" s="623"/>
      <c r="I1" s="762"/>
    </row>
    <row r="2" spans="1:23" ht="18">
      <c r="A2" s="622" t="s">
        <v>437</v>
      </c>
      <c r="B2" s="321"/>
      <c r="I2" s="320"/>
    </row>
    <row r="3" spans="1:23">
      <c r="A3" s="320"/>
      <c r="B3" s="320"/>
      <c r="I3" s="320"/>
    </row>
    <row r="4" spans="1:23" ht="13.5" thickBot="1">
      <c r="I4" s="320"/>
      <c r="M4" s="10"/>
      <c r="N4" s="10"/>
      <c r="O4" s="10"/>
    </row>
    <row r="5" spans="1:23" ht="16.5" thickBot="1">
      <c r="A5" s="623" t="s">
        <v>438</v>
      </c>
      <c r="B5" s="623"/>
      <c r="C5" s="925" t="s">
        <v>563</v>
      </c>
      <c r="D5" s="926"/>
      <c r="E5" s="926"/>
      <c r="F5" s="926"/>
      <c r="G5" s="927"/>
      <c r="H5" s="624"/>
      <c r="I5" s="325"/>
      <c r="M5" s="10"/>
      <c r="N5" s="10"/>
      <c r="O5" s="10"/>
    </row>
    <row r="6" spans="1:23" ht="13.5" thickBot="1">
      <c r="A6" s="621" t="s">
        <v>440</v>
      </c>
      <c r="B6" s="621"/>
      <c r="I6" s="320"/>
    </row>
    <row r="7" spans="1:23" ht="15.75">
      <c r="A7" s="625"/>
      <c r="B7" s="626"/>
      <c r="C7" s="627"/>
      <c r="D7" s="327"/>
      <c r="E7" s="327"/>
      <c r="F7" s="327"/>
      <c r="G7" s="327"/>
      <c r="H7" s="327"/>
      <c r="I7" s="628" t="s">
        <v>31</v>
      </c>
      <c r="J7" s="629"/>
      <c r="K7" s="630"/>
      <c r="L7" s="630"/>
      <c r="M7" s="630"/>
      <c r="N7" s="630"/>
      <c r="O7" s="631"/>
      <c r="P7" s="630"/>
      <c r="Q7" s="630"/>
      <c r="R7" s="630"/>
      <c r="S7" s="630"/>
      <c r="T7" s="630"/>
      <c r="U7" s="630"/>
      <c r="V7" s="632" t="s">
        <v>442</v>
      </c>
      <c r="W7" s="628" t="s">
        <v>443</v>
      </c>
    </row>
    <row r="8" spans="1:23" ht="13.5" thickBot="1">
      <c r="A8" s="633" t="s">
        <v>29</v>
      </c>
      <c r="B8" s="634"/>
      <c r="C8" s="635"/>
      <c r="D8" s="335" t="s">
        <v>509</v>
      </c>
      <c r="E8" s="335" t="s">
        <v>510</v>
      </c>
      <c r="F8" s="636" t="s">
        <v>564</v>
      </c>
      <c r="G8" s="636" t="s">
        <v>565</v>
      </c>
      <c r="H8" s="636" t="s">
        <v>512</v>
      </c>
      <c r="I8" s="637">
        <v>2016</v>
      </c>
      <c r="J8" s="638" t="s">
        <v>445</v>
      </c>
      <c r="K8" s="639" t="s">
        <v>446</v>
      </c>
      <c r="L8" s="639" t="s">
        <v>447</v>
      </c>
      <c r="M8" s="639" t="s">
        <v>448</v>
      </c>
      <c r="N8" s="639" t="s">
        <v>449</v>
      </c>
      <c r="O8" s="639" t="s">
        <v>450</v>
      </c>
      <c r="P8" s="639" t="s">
        <v>451</v>
      </c>
      <c r="Q8" s="639" t="s">
        <v>452</v>
      </c>
      <c r="R8" s="639" t="s">
        <v>453</v>
      </c>
      <c r="S8" s="639" t="s">
        <v>454</v>
      </c>
      <c r="T8" s="639" t="s">
        <v>455</v>
      </c>
      <c r="U8" s="638" t="s">
        <v>456</v>
      </c>
      <c r="V8" s="640" t="s">
        <v>457</v>
      </c>
      <c r="W8" s="637" t="s">
        <v>458</v>
      </c>
    </row>
    <row r="9" spans="1:23" ht="16.5">
      <c r="A9" s="641" t="s">
        <v>566</v>
      </c>
      <c r="B9" s="642"/>
      <c r="C9" s="643"/>
      <c r="D9" s="644">
        <v>22</v>
      </c>
      <c r="E9" s="644">
        <v>23</v>
      </c>
      <c r="F9" s="645">
        <v>21</v>
      </c>
      <c r="G9" s="646">
        <v>21</v>
      </c>
      <c r="H9" s="647">
        <v>21</v>
      </c>
      <c r="I9" s="648">
        <v>21</v>
      </c>
      <c r="J9" s="649">
        <v>21</v>
      </c>
      <c r="K9" s="650">
        <v>21</v>
      </c>
      <c r="L9" s="650">
        <v>21</v>
      </c>
      <c r="M9" s="650">
        <v>21</v>
      </c>
      <c r="N9" s="651">
        <v>21</v>
      </c>
      <c r="O9" s="651">
        <v>21</v>
      </c>
      <c r="P9" s="652"/>
      <c r="Q9" s="652"/>
      <c r="R9" s="652"/>
      <c r="S9" s="652"/>
      <c r="T9" s="652"/>
      <c r="U9" s="653"/>
      <c r="V9" s="654" t="s">
        <v>460</v>
      </c>
      <c r="W9" s="655" t="s">
        <v>460</v>
      </c>
    </row>
    <row r="10" spans="1:23" ht="17.25" thickBot="1">
      <c r="A10" s="656" t="s">
        <v>567</v>
      </c>
      <c r="B10" s="657"/>
      <c r="C10" s="658"/>
      <c r="D10" s="659">
        <v>20.91</v>
      </c>
      <c r="E10" s="659">
        <v>21.91</v>
      </c>
      <c r="F10" s="660">
        <v>20.399999999999999</v>
      </c>
      <c r="G10" s="661">
        <v>20.399999999999999</v>
      </c>
      <c r="H10" s="662">
        <v>20.399999999999999</v>
      </c>
      <c r="I10" s="663">
        <v>20.399999999999999</v>
      </c>
      <c r="J10" s="664">
        <v>20.399999999999999</v>
      </c>
      <c r="K10" s="665">
        <v>20.399999999999999</v>
      </c>
      <c r="L10" s="666">
        <v>20.399999999999999</v>
      </c>
      <c r="M10" s="666">
        <v>20.399999999999999</v>
      </c>
      <c r="N10" s="665">
        <v>20.399999999999999</v>
      </c>
      <c r="O10" s="665">
        <v>20.399999999999999</v>
      </c>
      <c r="P10" s="667"/>
      <c r="Q10" s="667"/>
      <c r="R10" s="667"/>
      <c r="S10" s="667"/>
      <c r="T10" s="667"/>
      <c r="U10" s="662"/>
      <c r="V10" s="668"/>
      <c r="W10" s="669" t="s">
        <v>460</v>
      </c>
    </row>
    <row r="11" spans="1:23" ht="16.5">
      <c r="A11" s="670" t="s">
        <v>568</v>
      </c>
      <c r="B11" s="642"/>
      <c r="C11" s="671" t="s">
        <v>569</v>
      </c>
      <c r="D11" s="672">
        <v>4630</v>
      </c>
      <c r="E11" s="672">
        <v>5103</v>
      </c>
      <c r="F11" s="673">
        <v>6928</v>
      </c>
      <c r="G11" s="674">
        <v>6931</v>
      </c>
      <c r="H11" s="675">
        <v>6752</v>
      </c>
      <c r="I11" s="676" t="s">
        <v>460</v>
      </c>
      <c r="J11" s="675">
        <v>6752</v>
      </c>
      <c r="K11" s="677">
        <v>6769</v>
      </c>
      <c r="L11" s="677">
        <v>6772</v>
      </c>
      <c r="M11" s="678">
        <v>6811</v>
      </c>
      <c r="N11" s="679">
        <v>6811</v>
      </c>
      <c r="O11" s="679">
        <v>6832</v>
      </c>
      <c r="P11" s="679"/>
      <c r="Q11" s="679"/>
      <c r="R11" s="679"/>
      <c r="S11" s="679"/>
      <c r="T11" s="679"/>
      <c r="U11" s="675"/>
      <c r="V11" s="676" t="s">
        <v>460</v>
      </c>
      <c r="W11" s="680" t="s">
        <v>460</v>
      </c>
    </row>
    <row r="12" spans="1:23" ht="16.5">
      <c r="A12" s="670" t="s">
        <v>463</v>
      </c>
      <c r="B12" s="681"/>
      <c r="C12" s="671" t="s">
        <v>570</v>
      </c>
      <c r="D12" s="682">
        <v>3811</v>
      </c>
      <c r="E12" s="682">
        <v>4577</v>
      </c>
      <c r="F12" s="683">
        <v>6744</v>
      </c>
      <c r="G12" s="674">
        <v>6806</v>
      </c>
      <c r="H12" s="675">
        <v>6685</v>
      </c>
      <c r="I12" s="676" t="s">
        <v>460</v>
      </c>
      <c r="J12" s="684">
        <v>6690</v>
      </c>
      <c r="K12" s="685">
        <v>6712</v>
      </c>
      <c r="L12" s="685">
        <v>6720</v>
      </c>
      <c r="M12" s="686">
        <v>6764</v>
      </c>
      <c r="N12" s="679">
        <v>6767</v>
      </c>
      <c r="O12" s="679">
        <v>6791</v>
      </c>
      <c r="P12" s="679"/>
      <c r="Q12" s="679"/>
      <c r="R12" s="679"/>
      <c r="S12" s="679"/>
      <c r="T12" s="679"/>
      <c r="U12" s="675"/>
      <c r="V12" s="676" t="s">
        <v>460</v>
      </c>
      <c r="W12" s="680" t="s">
        <v>460</v>
      </c>
    </row>
    <row r="13" spans="1:23" ht="16.5">
      <c r="A13" s="670" t="s">
        <v>467</v>
      </c>
      <c r="B13" s="642"/>
      <c r="C13" s="671" t="s">
        <v>571</v>
      </c>
      <c r="D13" s="682">
        <v>0</v>
      </c>
      <c r="E13" s="682">
        <v>0</v>
      </c>
      <c r="F13" s="683">
        <v>51</v>
      </c>
      <c r="G13" s="674">
        <v>63</v>
      </c>
      <c r="H13" s="675">
        <v>49</v>
      </c>
      <c r="I13" s="676" t="s">
        <v>460</v>
      </c>
      <c r="J13" s="684">
        <v>49</v>
      </c>
      <c r="K13" s="685">
        <v>62</v>
      </c>
      <c r="L13" s="686">
        <v>62</v>
      </c>
      <c r="M13" s="686">
        <v>71</v>
      </c>
      <c r="N13" s="679">
        <v>77</v>
      </c>
      <c r="O13" s="679">
        <v>77</v>
      </c>
      <c r="P13" s="679"/>
      <c r="Q13" s="679"/>
      <c r="R13" s="679"/>
      <c r="S13" s="679"/>
      <c r="T13" s="679"/>
      <c r="U13" s="675"/>
      <c r="V13" s="676" t="s">
        <v>460</v>
      </c>
      <c r="W13" s="680" t="s">
        <v>460</v>
      </c>
    </row>
    <row r="14" spans="1:23" ht="16.5">
      <c r="A14" s="670" t="s">
        <v>468</v>
      </c>
      <c r="B14" s="681"/>
      <c r="C14" s="671" t="s">
        <v>572</v>
      </c>
      <c r="D14" s="682">
        <v>0</v>
      </c>
      <c r="E14" s="682">
        <v>0</v>
      </c>
      <c r="F14" s="683">
        <v>634</v>
      </c>
      <c r="G14" s="674">
        <v>591</v>
      </c>
      <c r="H14" s="675">
        <v>562</v>
      </c>
      <c r="I14" s="676" t="s">
        <v>460</v>
      </c>
      <c r="J14" s="684">
        <v>7391</v>
      </c>
      <c r="K14" s="685">
        <v>6795</v>
      </c>
      <c r="L14" s="686">
        <v>6965</v>
      </c>
      <c r="M14" s="686">
        <v>6334</v>
      </c>
      <c r="N14" s="679">
        <v>5508</v>
      </c>
      <c r="O14" s="679">
        <v>3683</v>
      </c>
      <c r="P14" s="679"/>
      <c r="Q14" s="679"/>
      <c r="R14" s="679"/>
      <c r="S14" s="679"/>
      <c r="T14" s="679"/>
      <c r="U14" s="675"/>
      <c r="V14" s="676" t="s">
        <v>460</v>
      </c>
      <c r="W14" s="680" t="s">
        <v>460</v>
      </c>
    </row>
    <row r="15" spans="1:23" ht="17.25" thickBot="1">
      <c r="A15" s="641" t="s">
        <v>469</v>
      </c>
      <c r="B15" s="642"/>
      <c r="C15" s="687" t="s">
        <v>573</v>
      </c>
      <c r="D15" s="688">
        <v>869</v>
      </c>
      <c r="E15" s="688">
        <v>1024</v>
      </c>
      <c r="F15" s="689">
        <v>1372</v>
      </c>
      <c r="G15" s="690">
        <v>1597</v>
      </c>
      <c r="H15" s="691">
        <v>1679</v>
      </c>
      <c r="I15" s="654" t="s">
        <v>460</v>
      </c>
      <c r="J15" s="692">
        <v>1806</v>
      </c>
      <c r="K15" s="651">
        <v>1761</v>
      </c>
      <c r="L15" s="650">
        <v>2552</v>
      </c>
      <c r="M15" s="650">
        <v>2375</v>
      </c>
      <c r="N15" s="651">
        <v>2379</v>
      </c>
      <c r="O15" s="651">
        <v>3697</v>
      </c>
      <c r="P15" s="651"/>
      <c r="Q15" s="651"/>
      <c r="R15" s="651"/>
      <c r="S15" s="651"/>
      <c r="T15" s="651"/>
      <c r="U15" s="693"/>
      <c r="V15" s="654" t="s">
        <v>460</v>
      </c>
      <c r="W15" s="655" t="s">
        <v>460</v>
      </c>
    </row>
    <row r="16" spans="1:23" ht="17.25" thickBot="1">
      <c r="A16" s="694" t="s">
        <v>525</v>
      </c>
      <c r="B16" s="695"/>
      <c r="C16" s="696"/>
      <c r="D16" s="435">
        <v>1838</v>
      </c>
      <c r="E16" s="435">
        <v>1811</v>
      </c>
      <c r="F16" s="697">
        <v>972</v>
      </c>
      <c r="G16" s="698">
        <v>9916</v>
      </c>
      <c r="H16" s="699">
        <v>9777</v>
      </c>
      <c r="I16" s="700" t="s">
        <v>460</v>
      </c>
      <c r="J16" s="699">
        <v>16734</v>
      </c>
      <c r="K16" s="701">
        <v>16121</v>
      </c>
      <c r="L16" s="702">
        <v>17087</v>
      </c>
      <c r="M16" s="702">
        <v>16326</v>
      </c>
      <c r="N16" s="701">
        <v>15617</v>
      </c>
      <c r="O16" s="701">
        <v>15132</v>
      </c>
      <c r="P16" s="701"/>
      <c r="Q16" s="701"/>
      <c r="R16" s="701"/>
      <c r="S16" s="701"/>
      <c r="T16" s="701"/>
      <c r="U16" s="699"/>
      <c r="V16" s="700" t="s">
        <v>460</v>
      </c>
      <c r="W16" s="703" t="s">
        <v>460</v>
      </c>
    </row>
    <row r="17" spans="1:23" ht="16.5">
      <c r="A17" s="641" t="s">
        <v>574</v>
      </c>
      <c r="B17" s="642"/>
      <c r="C17" s="687" t="s">
        <v>575</v>
      </c>
      <c r="D17" s="688">
        <v>833</v>
      </c>
      <c r="E17" s="688">
        <v>540</v>
      </c>
      <c r="F17" s="689">
        <v>212</v>
      </c>
      <c r="G17" s="690">
        <v>139</v>
      </c>
      <c r="H17" s="691">
        <v>72</v>
      </c>
      <c r="I17" s="654" t="s">
        <v>460</v>
      </c>
      <c r="J17" s="692">
        <v>68</v>
      </c>
      <c r="K17" s="651">
        <v>63</v>
      </c>
      <c r="L17" s="650">
        <v>59</v>
      </c>
      <c r="M17" s="650">
        <v>54</v>
      </c>
      <c r="N17" s="651">
        <v>52</v>
      </c>
      <c r="O17" s="651">
        <v>49</v>
      </c>
      <c r="P17" s="651"/>
      <c r="Q17" s="651"/>
      <c r="R17" s="651"/>
      <c r="S17" s="651"/>
      <c r="T17" s="651"/>
      <c r="U17" s="693"/>
      <c r="V17" s="654" t="s">
        <v>460</v>
      </c>
      <c r="W17" s="655" t="s">
        <v>460</v>
      </c>
    </row>
    <row r="18" spans="1:23" ht="16.5">
      <c r="A18" s="670" t="s">
        <v>576</v>
      </c>
      <c r="B18" s="681"/>
      <c r="C18" s="671" t="s">
        <v>577</v>
      </c>
      <c r="D18" s="672">
        <v>584</v>
      </c>
      <c r="E18" s="672">
        <v>483</v>
      </c>
      <c r="F18" s="683">
        <v>853</v>
      </c>
      <c r="G18" s="674">
        <v>1011</v>
      </c>
      <c r="H18" s="675">
        <v>1088</v>
      </c>
      <c r="I18" s="676" t="s">
        <v>460</v>
      </c>
      <c r="J18" s="675">
        <v>1096</v>
      </c>
      <c r="K18" s="679">
        <v>1105</v>
      </c>
      <c r="L18" s="678">
        <v>1114</v>
      </c>
      <c r="M18" s="678">
        <v>1123</v>
      </c>
      <c r="N18" s="679">
        <v>1131</v>
      </c>
      <c r="O18" s="679">
        <v>1158</v>
      </c>
      <c r="P18" s="679"/>
      <c r="Q18" s="679"/>
      <c r="R18" s="679"/>
      <c r="S18" s="679"/>
      <c r="T18" s="679"/>
      <c r="U18" s="675"/>
      <c r="V18" s="676" t="s">
        <v>460</v>
      </c>
      <c r="W18" s="680" t="s">
        <v>460</v>
      </c>
    </row>
    <row r="19" spans="1:23" ht="16.5">
      <c r="A19" s="670" t="s">
        <v>473</v>
      </c>
      <c r="B19" s="681"/>
      <c r="C19" s="671" t="s">
        <v>578</v>
      </c>
      <c r="D19" s="682">
        <v>0</v>
      </c>
      <c r="E19" s="682">
        <v>0</v>
      </c>
      <c r="F19" s="683">
        <v>0</v>
      </c>
      <c r="G19" s="674">
        <v>0</v>
      </c>
      <c r="H19" s="675">
        <v>0</v>
      </c>
      <c r="I19" s="676" t="s">
        <v>460</v>
      </c>
      <c r="J19" s="684">
        <v>0</v>
      </c>
      <c r="K19" s="685">
        <v>0</v>
      </c>
      <c r="L19" s="686">
        <v>0</v>
      </c>
      <c r="M19" s="686">
        <v>0</v>
      </c>
      <c r="N19" s="679">
        <v>0</v>
      </c>
      <c r="O19" s="679">
        <v>0</v>
      </c>
      <c r="P19" s="679"/>
      <c r="Q19" s="679"/>
      <c r="R19" s="679"/>
      <c r="S19" s="679"/>
      <c r="T19" s="679"/>
      <c r="U19" s="675"/>
      <c r="V19" s="676" t="s">
        <v>460</v>
      </c>
      <c r="W19" s="680" t="s">
        <v>460</v>
      </c>
    </row>
    <row r="20" spans="1:23" ht="16.5">
      <c r="A20" s="670" t="s">
        <v>474</v>
      </c>
      <c r="B20" s="642"/>
      <c r="C20" s="671" t="s">
        <v>579</v>
      </c>
      <c r="D20" s="682">
        <v>225</v>
      </c>
      <c r="E20" s="682">
        <v>259</v>
      </c>
      <c r="F20" s="683">
        <v>1160</v>
      </c>
      <c r="G20" s="674">
        <v>1202</v>
      </c>
      <c r="H20" s="675">
        <v>1167</v>
      </c>
      <c r="I20" s="676" t="s">
        <v>460</v>
      </c>
      <c r="J20" s="684">
        <v>8007</v>
      </c>
      <c r="K20" s="685">
        <v>7394</v>
      </c>
      <c r="L20" s="686">
        <v>7778</v>
      </c>
      <c r="M20" s="686">
        <v>7083</v>
      </c>
      <c r="N20" s="679">
        <v>6266</v>
      </c>
      <c r="O20" s="679">
        <v>4369</v>
      </c>
      <c r="P20" s="679"/>
      <c r="Q20" s="679"/>
      <c r="R20" s="679"/>
      <c r="S20" s="679"/>
      <c r="T20" s="679"/>
      <c r="U20" s="675"/>
      <c r="V20" s="676" t="s">
        <v>460</v>
      </c>
      <c r="W20" s="680" t="s">
        <v>460</v>
      </c>
    </row>
    <row r="21" spans="1:23" ht="17.25" thickBot="1">
      <c r="A21" s="670" t="s">
        <v>533</v>
      </c>
      <c r="B21" s="657"/>
      <c r="C21" s="671" t="s">
        <v>580</v>
      </c>
      <c r="D21" s="682">
        <v>0</v>
      </c>
      <c r="E21" s="682">
        <v>0</v>
      </c>
      <c r="F21" s="704">
        <v>0</v>
      </c>
      <c r="G21" s="674">
        <v>0</v>
      </c>
      <c r="H21" s="675">
        <v>0</v>
      </c>
      <c r="I21" s="705" t="s">
        <v>460</v>
      </c>
      <c r="J21" s="684">
        <v>0</v>
      </c>
      <c r="K21" s="685">
        <v>0</v>
      </c>
      <c r="L21" s="686">
        <v>0</v>
      </c>
      <c r="M21" s="686">
        <v>0</v>
      </c>
      <c r="N21" s="679">
        <v>0</v>
      </c>
      <c r="O21" s="679">
        <v>0</v>
      </c>
      <c r="P21" s="679"/>
      <c r="Q21" s="679"/>
      <c r="R21" s="679"/>
      <c r="S21" s="679"/>
      <c r="T21" s="679"/>
      <c r="U21" s="675"/>
      <c r="V21" s="676" t="s">
        <v>460</v>
      </c>
      <c r="W21" s="680" t="s">
        <v>460</v>
      </c>
    </row>
    <row r="22" spans="1:23" ht="16.5">
      <c r="A22" s="706" t="s">
        <v>476</v>
      </c>
      <c r="B22" s="642"/>
      <c r="C22" s="707"/>
      <c r="D22" s="708">
        <v>6805</v>
      </c>
      <c r="E22" s="708">
        <v>6979</v>
      </c>
      <c r="F22" s="709">
        <v>8627</v>
      </c>
      <c r="G22" s="710">
        <v>8636</v>
      </c>
      <c r="H22" s="711">
        <v>8924</v>
      </c>
      <c r="I22" s="712">
        <v>9294</v>
      </c>
      <c r="J22" s="713">
        <v>645</v>
      </c>
      <c r="K22" s="677">
        <v>645</v>
      </c>
      <c r="L22" s="677">
        <v>1412</v>
      </c>
      <c r="M22" s="677">
        <v>645</v>
      </c>
      <c r="N22" s="677">
        <v>645</v>
      </c>
      <c r="O22" s="677">
        <v>2046</v>
      </c>
      <c r="P22" s="677"/>
      <c r="Q22" s="677"/>
      <c r="R22" s="677"/>
      <c r="S22" s="677"/>
      <c r="T22" s="677"/>
      <c r="U22" s="713"/>
      <c r="V22" s="714">
        <f>SUM(J22:U22)</f>
        <v>6038</v>
      </c>
      <c r="W22" s="715">
        <f>+V22/I22*100</f>
        <v>64.966645147406936</v>
      </c>
    </row>
    <row r="23" spans="1:23" ht="16.5">
      <c r="A23" s="670" t="s">
        <v>477</v>
      </c>
      <c r="B23" s="681"/>
      <c r="C23" s="716"/>
      <c r="D23" s="672"/>
      <c r="E23" s="672"/>
      <c r="F23" s="717">
        <v>0</v>
      </c>
      <c r="G23" s="718">
        <v>0</v>
      </c>
      <c r="H23" s="719">
        <v>0</v>
      </c>
      <c r="I23" s="720">
        <v>0</v>
      </c>
      <c r="J23" s="675">
        <v>0</v>
      </c>
      <c r="K23" s="679">
        <v>0</v>
      </c>
      <c r="L23" s="679">
        <v>0</v>
      </c>
      <c r="M23" s="679">
        <v>0</v>
      </c>
      <c r="N23" s="679">
        <v>0</v>
      </c>
      <c r="O23" s="679">
        <v>0</v>
      </c>
      <c r="P23" s="679"/>
      <c r="Q23" s="679"/>
      <c r="R23" s="679"/>
      <c r="S23" s="679"/>
      <c r="T23" s="679"/>
      <c r="U23" s="675"/>
      <c r="V23" s="721">
        <f>SUM(J23:U23)</f>
        <v>0</v>
      </c>
      <c r="W23" s="722" t="e">
        <f>+V23/I23*100</f>
        <v>#DIV/0!</v>
      </c>
    </row>
    <row r="24" spans="1:23" ht="17.25" thickBot="1">
      <c r="A24" s="723" t="s">
        <v>478</v>
      </c>
      <c r="B24" s="642"/>
      <c r="C24" s="724"/>
      <c r="D24" s="725">
        <v>6505</v>
      </c>
      <c r="E24" s="725">
        <v>6369</v>
      </c>
      <c r="F24" s="726">
        <v>7040</v>
      </c>
      <c r="G24" s="726">
        <v>7080</v>
      </c>
      <c r="H24" s="726">
        <v>7305</v>
      </c>
      <c r="I24" s="727">
        <v>7760</v>
      </c>
      <c r="J24" s="728">
        <v>645</v>
      </c>
      <c r="K24" s="729">
        <v>645</v>
      </c>
      <c r="L24" s="729">
        <v>645</v>
      </c>
      <c r="M24" s="729">
        <v>645</v>
      </c>
      <c r="N24" s="729">
        <v>645</v>
      </c>
      <c r="O24" s="729">
        <v>1490</v>
      </c>
      <c r="P24" s="729"/>
      <c r="Q24" s="729"/>
      <c r="R24" s="729"/>
      <c r="S24" s="729"/>
      <c r="T24" s="729"/>
      <c r="U24" s="728"/>
      <c r="V24" s="730">
        <f>SUM(J24:U24)</f>
        <v>4715</v>
      </c>
      <c r="W24" s="731">
        <f>+V24/I24*100</f>
        <v>60.760309278350512</v>
      </c>
    </row>
    <row r="25" spans="1:23" ht="16.5">
      <c r="A25" s="670" t="s">
        <v>479</v>
      </c>
      <c r="B25" s="732" t="s">
        <v>581</v>
      </c>
      <c r="C25" s="671" t="s">
        <v>582</v>
      </c>
      <c r="D25" s="672">
        <v>2275</v>
      </c>
      <c r="E25" s="672">
        <v>2131</v>
      </c>
      <c r="F25" s="717">
        <v>1447</v>
      </c>
      <c r="G25" s="717">
        <v>1341</v>
      </c>
      <c r="H25" s="717">
        <v>1286</v>
      </c>
      <c r="I25" s="733">
        <v>1140</v>
      </c>
      <c r="J25" s="675">
        <v>50</v>
      </c>
      <c r="K25" s="679">
        <v>112</v>
      </c>
      <c r="L25" s="679">
        <v>171</v>
      </c>
      <c r="M25" s="679">
        <v>169</v>
      </c>
      <c r="N25" s="679">
        <v>233</v>
      </c>
      <c r="O25" s="679">
        <v>-109</v>
      </c>
      <c r="P25" s="679"/>
      <c r="Q25" s="679"/>
      <c r="R25" s="679"/>
      <c r="S25" s="679"/>
      <c r="T25" s="679"/>
      <c r="U25" s="675"/>
      <c r="V25" s="721">
        <f t="shared" ref="V25:V35" si="0">SUM(J25:U25)</f>
        <v>626</v>
      </c>
      <c r="W25" s="722">
        <f t="shared" ref="W25:W35" si="1">+V25/I25*100</f>
        <v>54.912280701754391</v>
      </c>
    </row>
    <row r="26" spans="1:23" ht="16.5">
      <c r="A26" s="670" t="s">
        <v>480</v>
      </c>
      <c r="B26" s="734" t="s">
        <v>583</v>
      </c>
      <c r="C26" s="671" t="s">
        <v>584</v>
      </c>
      <c r="D26" s="682">
        <v>269</v>
      </c>
      <c r="E26" s="682">
        <v>415</v>
      </c>
      <c r="F26" s="735">
        <v>833</v>
      </c>
      <c r="G26" s="735">
        <v>805</v>
      </c>
      <c r="H26" s="735">
        <v>762</v>
      </c>
      <c r="I26" s="720">
        <v>810</v>
      </c>
      <c r="J26" s="675">
        <v>10</v>
      </c>
      <c r="K26" s="679">
        <v>29</v>
      </c>
      <c r="L26" s="679">
        <v>123</v>
      </c>
      <c r="M26" s="679">
        <v>20</v>
      </c>
      <c r="N26" s="679">
        <v>-18</v>
      </c>
      <c r="O26" s="679">
        <v>114</v>
      </c>
      <c r="P26" s="679"/>
      <c r="Q26" s="679"/>
      <c r="R26" s="679"/>
      <c r="S26" s="679"/>
      <c r="T26" s="679"/>
      <c r="U26" s="675"/>
      <c r="V26" s="721">
        <f t="shared" si="0"/>
        <v>278</v>
      </c>
      <c r="W26" s="722">
        <f t="shared" si="1"/>
        <v>34.320987654320987</v>
      </c>
    </row>
    <row r="27" spans="1:23" ht="16.5">
      <c r="A27" s="670" t="s">
        <v>481</v>
      </c>
      <c r="B27" s="736" t="s">
        <v>585</v>
      </c>
      <c r="C27" s="671" t="s">
        <v>586</v>
      </c>
      <c r="D27" s="682">
        <v>0</v>
      </c>
      <c r="E27" s="682">
        <v>1</v>
      </c>
      <c r="F27" s="735">
        <v>0</v>
      </c>
      <c r="G27" s="735">
        <v>0</v>
      </c>
      <c r="H27" s="735">
        <v>0</v>
      </c>
      <c r="I27" s="720">
        <v>0</v>
      </c>
      <c r="J27" s="675">
        <v>0</v>
      </c>
      <c r="K27" s="679">
        <v>0</v>
      </c>
      <c r="L27" s="679">
        <v>0</v>
      </c>
      <c r="M27" s="679">
        <v>0</v>
      </c>
      <c r="N27" s="679">
        <v>0</v>
      </c>
      <c r="O27" s="679">
        <v>0</v>
      </c>
      <c r="P27" s="679"/>
      <c r="Q27" s="679"/>
      <c r="R27" s="679"/>
      <c r="S27" s="679"/>
      <c r="T27" s="679"/>
      <c r="U27" s="675"/>
      <c r="V27" s="721">
        <f t="shared" si="0"/>
        <v>0</v>
      </c>
      <c r="W27" s="722" t="e">
        <f t="shared" si="1"/>
        <v>#DIV/0!</v>
      </c>
    </row>
    <row r="28" spans="1:23" ht="16.5">
      <c r="A28" s="670" t="s">
        <v>483</v>
      </c>
      <c r="B28" s="736" t="s">
        <v>587</v>
      </c>
      <c r="C28" s="671" t="s">
        <v>588</v>
      </c>
      <c r="D28" s="682">
        <v>582</v>
      </c>
      <c r="E28" s="682">
        <v>430</v>
      </c>
      <c r="F28" s="735">
        <v>28</v>
      </c>
      <c r="G28" s="735">
        <v>29</v>
      </c>
      <c r="H28" s="735">
        <v>28</v>
      </c>
      <c r="I28" s="720">
        <v>41</v>
      </c>
      <c r="J28" s="675">
        <v>0</v>
      </c>
      <c r="K28" s="679">
        <v>0</v>
      </c>
      <c r="L28" s="679">
        <v>0</v>
      </c>
      <c r="M28" s="679">
        <v>1</v>
      </c>
      <c r="N28" s="679">
        <v>7</v>
      </c>
      <c r="O28" s="679">
        <v>2</v>
      </c>
      <c r="P28" s="679"/>
      <c r="Q28" s="679"/>
      <c r="R28" s="679"/>
      <c r="S28" s="679"/>
      <c r="T28" s="679"/>
      <c r="U28" s="675"/>
      <c r="V28" s="721">
        <f t="shared" si="0"/>
        <v>10</v>
      </c>
      <c r="W28" s="722">
        <f t="shared" si="1"/>
        <v>24.390243902439025</v>
      </c>
    </row>
    <row r="29" spans="1:23" ht="16.5">
      <c r="A29" s="670" t="s">
        <v>484</v>
      </c>
      <c r="B29" s="734" t="s">
        <v>589</v>
      </c>
      <c r="C29" s="671" t="s">
        <v>590</v>
      </c>
      <c r="D29" s="682">
        <v>566</v>
      </c>
      <c r="E29" s="682">
        <v>656</v>
      </c>
      <c r="F29" s="735">
        <v>523</v>
      </c>
      <c r="G29" s="735">
        <v>475</v>
      </c>
      <c r="H29" s="735">
        <v>664</v>
      </c>
      <c r="I29" s="720">
        <v>629</v>
      </c>
      <c r="J29" s="675">
        <v>26</v>
      </c>
      <c r="K29" s="679">
        <v>41</v>
      </c>
      <c r="L29" s="679">
        <v>28</v>
      </c>
      <c r="M29" s="679">
        <v>29</v>
      </c>
      <c r="N29" s="679">
        <v>41</v>
      </c>
      <c r="O29" s="679">
        <v>62</v>
      </c>
      <c r="P29" s="679"/>
      <c r="Q29" s="679"/>
      <c r="R29" s="679"/>
      <c r="S29" s="679"/>
      <c r="T29" s="679"/>
      <c r="U29" s="675"/>
      <c r="V29" s="721">
        <f t="shared" si="0"/>
        <v>227</v>
      </c>
      <c r="W29" s="722">
        <f t="shared" si="1"/>
        <v>36.089030206677265</v>
      </c>
    </row>
    <row r="30" spans="1:23" ht="16.5">
      <c r="A30" s="670" t="s">
        <v>485</v>
      </c>
      <c r="B30" s="736" t="s">
        <v>591</v>
      </c>
      <c r="C30" s="671" t="s">
        <v>592</v>
      </c>
      <c r="D30" s="682">
        <v>2457</v>
      </c>
      <c r="E30" s="682">
        <v>2785</v>
      </c>
      <c r="F30" s="735">
        <v>4622</v>
      </c>
      <c r="G30" s="735">
        <v>4700</v>
      </c>
      <c r="H30" s="735">
        <v>4913</v>
      </c>
      <c r="I30" s="720">
        <v>5215</v>
      </c>
      <c r="J30" s="675">
        <v>398</v>
      </c>
      <c r="K30" s="679">
        <v>387</v>
      </c>
      <c r="L30" s="679">
        <v>404</v>
      </c>
      <c r="M30" s="679">
        <v>389</v>
      </c>
      <c r="N30" s="679">
        <v>391</v>
      </c>
      <c r="O30" s="679">
        <v>434</v>
      </c>
      <c r="P30" s="679"/>
      <c r="Q30" s="679"/>
      <c r="R30" s="679"/>
      <c r="S30" s="679"/>
      <c r="T30" s="679"/>
      <c r="U30" s="675"/>
      <c r="V30" s="721">
        <f>SUM(J30:U30)</f>
        <v>2403</v>
      </c>
      <c r="W30" s="722">
        <f>+V30/I30*100</f>
        <v>46.078619367209974</v>
      </c>
    </row>
    <row r="31" spans="1:23" ht="16.5">
      <c r="A31" s="670" t="s">
        <v>543</v>
      </c>
      <c r="B31" s="736" t="s">
        <v>593</v>
      </c>
      <c r="C31" s="671" t="s">
        <v>594</v>
      </c>
      <c r="D31" s="682">
        <v>943</v>
      </c>
      <c r="E31" s="682">
        <v>1044</v>
      </c>
      <c r="F31" s="735">
        <v>1611</v>
      </c>
      <c r="G31" s="735">
        <v>1642</v>
      </c>
      <c r="H31" s="735">
        <v>1709</v>
      </c>
      <c r="I31" s="720">
        <v>1866</v>
      </c>
      <c r="J31" s="675">
        <v>144</v>
      </c>
      <c r="K31" s="679">
        <v>135</v>
      </c>
      <c r="L31" s="679">
        <v>142</v>
      </c>
      <c r="M31" s="679">
        <v>141</v>
      </c>
      <c r="N31" s="679">
        <v>137</v>
      </c>
      <c r="O31" s="679">
        <v>150</v>
      </c>
      <c r="P31" s="679"/>
      <c r="Q31" s="679"/>
      <c r="R31" s="679"/>
      <c r="S31" s="679"/>
      <c r="T31" s="679"/>
      <c r="U31" s="675"/>
      <c r="V31" s="721">
        <f>SUM(J31:U31)</f>
        <v>849</v>
      </c>
      <c r="W31" s="722">
        <f>+V31/I31*100</f>
        <v>45.4983922829582</v>
      </c>
    </row>
    <row r="32" spans="1:23" ht="16.5">
      <c r="A32" s="670" t="s">
        <v>488</v>
      </c>
      <c r="B32" s="734" t="s">
        <v>595</v>
      </c>
      <c r="C32" s="671" t="s">
        <v>596</v>
      </c>
      <c r="D32" s="682">
        <v>0</v>
      </c>
      <c r="E32" s="682">
        <v>0</v>
      </c>
      <c r="F32" s="735">
        <v>0</v>
      </c>
      <c r="G32" s="735">
        <v>0</v>
      </c>
      <c r="H32" s="735">
        <v>0</v>
      </c>
      <c r="I32" s="720">
        <v>0</v>
      </c>
      <c r="J32" s="675">
        <v>0</v>
      </c>
      <c r="K32" s="679">
        <v>0</v>
      </c>
      <c r="L32" s="679">
        <v>0</v>
      </c>
      <c r="M32" s="679">
        <v>0</v>
      </c>
      <c r="N32" s="679">
        <v>0</v>
      </c>
      <c r="O32" s="679">
        <v>0</v>
      </c>
      <c r="P32" s="679"/>
      <c r="Q32" s="679"/>
      <c r="R32" s="679"/>
      <c r="S32" s="679"/>
      <c r="T32" s="679"/>
      <c r="U32" s="675"/>
      <c r="V32" s="721">
        <f t="shared" si="0"/>
        <v>0</v>
      </c>
      <c r="W32" s="722" t="e">
        <f t="shared" si="1"/>
        <v>#DIV/0!</v>
      </c>
    </row>
    <row r="33" spans="1:23" ht="16.5">
      <c r="A33" s="670" t="s">
        <v>597</v>
      </c>
      <c r="B33" s="736" t="s">
        <v>598</v>
      </c>
      <c r="C33" s="671" t="s">
        <v>599</v>
      </c>
      <c r="D33" s="682"/>
      <c r="E33" s="682"/>
      <c r="F33" s="735">
        <v>175</v>
      </c>
      <c r="G33" s="735">
        <v>208</v>
      </c>
      <c r="H33" s="735">
        <v>165</v>
      </c>
      <c r="I33" s="720">
        <v>125</v>
      </c>
      <c r="J33" s="675">
        <v>0</v>
      </c>
      <c r="K33" s="679">
        <v>17</v>
      </c>
      <c r="L33" s="679">
        <v>3</v>
      </c>
      <c r="M33" s="679">
        <v>39</v>
      </c>
      <c r="N33" s="679">
        <v>0</v>
      </c>
      <c r="O33" s="679">
        <v>21</v>
      </c>
      <c r="P33" s="679"/>
      <c r="Q33" s="679"/>
      <c r="R33" s="679"/>
      <c r="S33" s="679"/>
      <c r="T33" s="679"/>
      <c r="U33" s="675"/>
      <c r="V33" s="721">
        <f t="shared" si="0"/>
        <v>80</v>
      </c>
      <c r="W33" s="722">
        <f t="shared" si="1"/>
        <v>64</v>
      </c>
    </row>
    <row r="34" spans="1:23" ht="16.5">
      <c r="A34" s="670" t="s">
        <v>489</v>
      </c>
      <c r="B34" s="736" t="s">
        <v>600</v>
      </c>
      <c r="C34" s="671" t="s">
        <v>601</v>
      </c>
      <c r="D34" s="682">
        <v>318</v>
      </c>
      <c r="E34" s="682">
        <v>252</v>
      </c>
      <c r="F34" s="735">
        <v>134</v>
      </c>
      <c r="G34" s="735">
        <v>127</v>
      </c>
      <c r="H34" s="735">
        <v>107</v>
      </c>
      <c r="I34" s="720">
        <v>44</v>
      </c>
      <c r="J34" s="675">
        <v>5</v>
      </c>
      <c r="K34" s="679">
        <v>5</v>
      </c>
      <c r="L34" s="679">
        <v>5</v>
      </c>
      <c r="M34" s="679">
        <v>5</v>
      </c>
      <c r="N34" s="679">
        <v>3</v>
      </c>
      <c r="O34" s="679">
        <v>3</v>
      </c>
      <c r="P34" s="679"/>
      <c r="Q34" s="679"/>
      <c r="R34" s="679"/>
      <c r="S34" s="679"/>
      <c r="T34" s="679"/>
      <c r="U34" s="675"/>
      <c r="V34" s="721">
        <f t="shared" si="0"/>
        <v>26</v>
      </c>
      <c r="W34" s="722">
        <f t="shared" si="1"/>
        <v>59.090909090909093</v>
      </c>
    </row>
    <row r="35" spans="1:23" ht="17.25" thickBot="1">
      <c r="A35" s="641" t="s">
        <v>490</v>
      </c>
      <c r="B35" s="737"/>
      <c r="C35" s="687"/>
      <c r="D35" s="688">
        <v>98</v>
      </c>
      <c r="E35" s="688">
        <v>128</v>
      </c>
      <c r="F35" s="689">
        <v>60</v>
      </c>
      <c r="G35" s="689">
        <v>50</v>
      </c>
      <c r="H35" s="689">
        <v>90</v>
      </c>
      <c r="I35" s="738">
        <v>74</v>
      </c>
      <c r="J35" s="739">
        <v>1</v>
      </c>
      <c r="K35" s="651">
        <v>1</v>
      </c>
      <c r="L35" s="651">
        <v>9</v>
      </c>
      <c r="M35" s="651">
        <v>7</v>
      </c>
      <c r="N35" s="651">
        <v>9</v>
      </c>
      <c r="O35" s="651">
        <v>5</v>
      </c>
      <c r="P35" s="651"/>
      <c r="Q35" s="651"/>
      <c r="R35" s="651"/>
      <c r="S35" s="651"/>
      <c r="T35" s="651"/>
      <c r="U35" s="693"/>
      <c r="V35" s="740">
        <f t="shared" si="0"/>
        <v>32</v>
      </c>
      <c r="W35" s="741">
        <f t="shared" si="1"/>
        <v>43.243243243243242</v>
      </c>
    </row>
    <row r="36" spans="1:23" ht="17.25" thickBot="1">
      <c r="A36" s="742" t="s">
        <v>602</v>
      </c>
      <c r="B36" s="743"/>
      <c r="C36" s="744" t="s">
        <v>603</v>
      </c>
      <c r="D36" s="745">
        <v>7508</v>
      </c>
      <c r="E36" s="745">
        <f t="shared" ref="E36:U36" si="2">SUM(E25:E35)</f>
        <v>7842</v>
      </c>
      <c r="F36" s="697">
        <f>SUM(F25:F35)</f>
        <v>9433</v>
      </c>
      <c r="G36" s="697">
        <f>SUM(G25:G35)</f>
        <v>9377</v>
      </c>
      <c r="H36" s="697">
        <f>SUM(H25:H35)</f>
        <v>9724</v>
      </c>
      <c r="I36" s="746">
        <f t="shared" si="2"/>
        <v>9944</v>
      </c>
      <c r="J36" s="699">
        <f t="shared" si="2"/>
        <v>634</v>
      </c>
      <c r="K36" s="701">
        <f t="shared" si="2"/>
        <v>727</v>
      </c>
      <c r="L36" s="702">
        <f t="shared" si="2"/>
        <v>885</v>
      </c>
      <c r="M36" s="702">
        <f t="shared" si="2"/>
        <v>800</v>
      </c>
      <c r="N36" s="701">
        <f t="shared" si="2"/>
        <v>803</v>
      </c>
      <c r="O36" s="701">
        <f t="shared" si="2"/>
        <v>682</v>
      </c>
      <c r="P36" s="701">
        <f t="shared" si="2"/>
        <v>0</v>
      </c>
      <c r="Q36" s="701">
        <f t="shared" si="2"/>
        <v>0</v>
      </c>
      <c r="R36" s="701">
        <f t="shared" si="2"/>
        <v>0</v>
      </c>
      <c r="S36" s="701">
        <f>SUM(S25:S35)</f>
        <v>0</v>
      </c>
      <c r="T36" s="701">
        <f t="shared" si="2"/>
        <v>0</v>
      </c>
      <c r="U36" s="701">
        <f t="shared" si="2"/>
        <v>0</v>
      </c>
      <c r="V36" s="747">
        <f>V25+V26+V27+V28+V29+V30+V31+V32+V33+V34+V35</f>
        <v>4531</v>
      </c>
      <c r="W36" s="748">
        <f>+V36/I36*100</f>
        <v>45.565164923572006</v>
      </c>
    </row>
    <row r="37" spans="1:23" ht="16.5">
      <c r="A37" s="670" t="s">
        <v>604</v>
      </c>
      <c r="B37" s="732" t="s">
        <v>605</v>
      </c>
      <c r="C37" s="671" t="s">
        <v>606</v>
      </c>
      <c r="D37" s="672">
        <v>0</v>
      </c>
      <c r="E37" s="672">
        <v>0</v>
      </c>
      <c r="F37" s="717">
        <v>0</v>
      </c>
      <c r="G37" s="717">
        <v>0</v>
      </c>
      <c r="H37" s="717">
        <v>0</v>
      </c>
      <c r="I37" s="733">
        <v>0</v>
      </c>
      <c r="J37" s="675">
        <v>0</v>
      </c>
      <c r="K37" s="679">
        <v>0</v>
      </c>
      <c r="L37" s="679">
        <v>0</v>
      </c>
      <c r="M37" s="679">
        <v>0</v>
      </c>
      <c r="N37" s="679">
        <v>0</v>
      </c>
      <c r="O37" s="679">
        <v>0</v>
      </c>
      <c r="P37" s="679"/>
      <c r="Q37" s="679"/>
      <c r="R37" s="679"/>
      <c r="S37" s="679"/>
      <c r="T37" s="679"/>
      <c r="U37" s="675"/>
      <c r="V37" s="721">
        <f t="shared" ref="V37:V42" si="3">SUM(J37:U37)</f>
        <v>0</v>
      </c>
      <c r="W37" s="722" t="e">
        <f t="shared" ref="W37:W42" si="4">+V37/I37*100</f>
        <v>#DIV/0!</v>
      </c>
    </row>
    <row r="38" spans="1:23" ht="16.5">
      <c r="A38" s="670" t="s">
        <v>607</v>
      </c>
      <c r="B38" s="736" t="s">
        <v>608</v>
      </c>
      <c r="C38" s="671" t="s">
        <v>609</v>
      </c>
      <c r="D38" s="682">
        <v>716</v>
      </c>
      <c r="E38" s="682">
        <v>715</v>
      </c>
      <c r="F38" s="735">
        <v>527</v>
      </c>
      <c r="G38" s="735">
        <v>510</v>
      </c>
      <c r="H38" s="735">
        <v>501</v>
      </c>
      <c r="I38" s="720">
        <v>550</v>
      </c>
      <c r="J38" s="675">
        <v>53</v>
      </c>
      <c r="K38" s="679">
        <v>54</v>
      </c>
      <c r="L38" s="679">
        <v>40</v>
      </c>
      <c r="M38" s="679">
        <v>40</v>
      </c>
      <c r="N38" s="679">
        <v>34</v>
      </c>
      <c r="O38" s="679">
        <v>30</v>
      </c>
      <c r="P38" s="679"/>
      <c r="Q38" s="679"/>
      <c r="R38" s="679"/>
      <c r="S38" s="679"/>
      <c r="T38" s="679"/>
      <c r="U38" s="675"/>
      <c r="V38" s="721">
        <f t="shared" si="3"/>
        <v>251</v>
      </c>
      <c r="W38" s="722">
        <f t="shared" si="4"/>
        <v>45.636363636363633</v>
      </c>
    </row>
    <row r="39" spans="1:23" ht="16.5">
      <c r="A39" s="670" t="s">
        <v>610</v>
      </c>
      <c r="B39" s="734" t="s">
        <v>611</v>
      </c>
      <c r="C39" s="671" t="s">
        <v>612</v>
      </c>
      <c r="D39" s="682">
        <v>26</v>
      </c>
      <c r="E39" s="682">
        <v>32</v>
      </c>
      <c r="F39" s="735">
        <v>0</v>
      </c>
      <c r="G39" s="735">
        <v>0</v>
      </c>
      <c r="H39" s="735">
        <v>0</v>
      </c>
      <c r="I39" s="720">
        <v>0</v>
      </c>
      <c r="J39" s="675">
        <v>0</v>
      </c>
      <c r="K39" s="679">
        <v>0</v>
      </c>
      <c r="L39" s="679">
        <v>0</v>
      </c>
      <c r="M39" s="679">
        <v>0</v>
      </c>
      <c r="N39" s="679">
        <v>0</v>
      </c>
      <c r="O39" s="679">
        <v>0</v>
      </c>
      <c r="P39" s="679"/>
      <c r="Q39" s="679"/>
      <c r="R39" s="679"/>
      <c r="S39" s="679"/>
      <c r="T39" s="679"/>
      <c r="U39" s="675"/>
      <c r="V39" s="721">
        <f t="shared" si="3"/>
        <v>0</v>
      </c>
      <c r="W39" s="722" t="e">
        <f t="shared" si="4"/>
        <v>#DIV/0!</v>
      </c>
    </row>
    <row r="40" spans="1:23" ht="16.5">
      <c r="A40" s="670" t="s">
        <v>495</v>
      </c>
      <c r="B40" s="749"/>
      <c r="C40" s="671" t="s">
        <v>555</v>
      </c>
      <c r="D40" s="682">
        <v>6805</v>
      </c>
      <c r="E40" s="682">
        <v>6979</v>
      </c>
      <c r="F40" s="735">
        <v>8627</v>
      </c>
      <c r="G40" s="735">
        <v>8636</v>
      </c>
      <c r="H40" s="735">
        <v>8924</v>
      </c>
      <c r="I40" s="720">
        <v>9294</v>
      </c>
      <c r="J40" s="675">
        <v>645</v>
      </c>
      <c r="K40" s="679">
        <v>645</v>
      </c>
      <c r="L40" s="679">
        <v>1412</v>
      </c>
      <c r="M40" s="679">
        <v>645</v>
      </c>
      <c r="N40" s="679">
        <v>645</v>
      </c>
      <c r="O40" s="679">
        <v>2046</v>
      </c>
      <c r="P40" s="679"/>
      <c r="Q40" s="679"/>
      <c r="R40" s="679"/>
      <c r="S40" s="679"/>
      <c r="T40" s="679"/>
      <c r="U40" s="675"/>
      <c r="V40" s="721">
        <f>SUM(J40:U40)</f>
        <v>6038</v>
      </c>
      <c r="W40" s="722">
        <f t="shared" si="4"/>
        <v>64.966645147406936</v>
      </c>
    </row>
    <row r="41" spans="1:23" ht="17.25" thickBot="1">
      <c r="A41" s="641" t="s">
        <v>496</v>
      </c>
      <c r="B41" s="750"/>
      <c r="C41" s="751"/>
      <c r="D41" s="688">
        <v>25</v>
      </c>
      <c r="E41" s="688">
        <v>406</v>
      </c>
      <c r="F41" s="689">
        <v>309</v>
      </c>
      <c r="G41" s="689">
        <v>254</v>
      </c>
      <c r="H41" s="689">
        <v>319</v>
      </c>
      <c r="I41" s="733">
        <v>100</v>
      </c>
      <c r="J41" s="739">
        <v>44</v>
      </c>
      <c r="K41" s="651">
        <v>4</v>
      </c>
      <c r="L41" s="651">
        <v>2</v>
      </c>
      <c r="M41" s="651">
        <v>1</v>
      </c>
      <c r="N41" s="651">
        <v>118</v>
      </c>
      <c r="O41" s="651">
        <v>-11</v>
      </c>
      <c r="P41" s="651"/>
      <c r="Q41" s="651"/>
      <c r="R41" s="651"/>
      <c r="S41" s="651"/>
      <c r="T41" s="651"/>
      <c r="U41" s="693"/>
      <c r="V41" s="721">
        <f>SUM(J41:U41)</f>
        <v>158</v>
      </c>
      <c r="W41" s="722">
        <f t="shared" si="4"/>
        <v>158</v>
      </c>
    </row>
    <row r="42" spans="1:23" ht="17.25" thickBot="1">
      <c r="A42" s="742" t="s">
        <v>613</v>
      </c>
      <c r="B42" s="752"/>
      <c r="C42" s="744" t="s">
        <v>614</v>
      </c>
      <c r="D42" s="745">
        <f t="shared" ref="D42:T42" si="5">SUM(D37:D41)</f>
        <v>7572</v>
      </c>
      <c r="E42" s="745">
        <f t="shared" si="5"/>
        <v>8132</v>
      </c>
      <c r="F42" s="697">
        <f>SUM(F38:F41)</f>
        <v>9463</v>
      </c>
      <c r="G42" s="697">
        <f>SUM(G38:G41)</f>
        <v>9400</v>
      </c>
      <c r="H42" s="697">
        <f>SUM(H37:H41)</f>
        <v>9744</v>
      </c>
      <c r="I42" s="746">
        <f t="shared" si="5"/>
        <v>9944</v>
      </c>
      <c r="J42" s="699">
        <f t="shared" si="5"/>
        <v>742</v>
      </c>
      <c r="K42" s="701">
        <f t="shared" si="5"/>
        <v>703</v>
      </c>
      <c r="L42" s="702">
        <f t="shared" si="5"/>
        <v>1454</v>
      </c>
      <c r="M42" s="702">
        <f t="shared" si="5"/>
        <v>686</v>
      </c>
      <c r="N42" s="701">
        <f t="shared" si="5"/>
        <v>797</v>
      </c>
      <c r="O42" s="701">
        <f t="shared" si="5"/>
        <v>2065</v>
      </c>
      <c r="P42" s="701">
        <f t="shared" si="5"/>
        <v>0</v>
      </c>
      <c r="Q42" s="701">
        <f t="shared" si="5"/>
        <v>0</v>
      </c>
      <c r="R42" s="701">
        <f t="shared" si="5"/>
        <v>0</v>
      </c>
      <c r="S42" s="701">
        <f t="shared" si="5"/>
        <v>0</v>
      </c>
      <c r="T42" s="701">
        <f t="shared" si="5"/>
        <v>0</v>
      </c>
      <c r="U42" s="701">
        <f>SUM(U37:U41)</f>
        <v>0</v>
      </c>
      <c r="V42" s="747">
        <f t="shared" si="3"/>
        <v>6447</v>
      </c>
      <c r="W42" s="748">
        <f t="shared" si="4"/>
        <v>64.833065164923582</v>
      </c>
    </row>
    <row r="43" spans="1:23" ht="6.75" customHeight="1" thickBot="1">
      <c r="A43" s="641"/>
      <c r="B43" s="753"/>
      <c r="C43" s="751"/>
      <c r="D43" s="688"/>
      <c r="E43" s="688"/>
      <c r="F43" s="754"/>
      <c r="G43" s="754"/>
      <c r="H43" s="754"/>
      <c r="I43" s="755"/>
      <c r="J43" s="692"/>
      <c r="K43" s="651"/>
      <c r="L43" s="650"/>
      <c r="M43" s="650"/>
      <c r="N43" s="651"/>
      <c r="O43" s="651"/>
      <c r="P43" s="651"/>
      <c r="Q43" s="651"/>
      <c r="R43" s="651"/>
      <c r="S43" s="651"/>
      <c r="T43" s="651"/>
      <c r="U43" s="756"/>
      <c r="V43" s="740"/>
      <c r="W43" s="741"/>
    </row>
    <row r="44" spans="1:23" ht="17.25" thickBot="1">
      <c r="A44" s="757" t="s">
        <v>498</v>
      </c>
      <c r="B44" s="758"/>
      <c r="C44" s="759"/>
      <c r="D44" s="745">
        <f>+D42-D40</f>
        <v>767</v>
      </c>
      <c r="E44" s="745">
        <f>+E42-E40</f>
        <v>1153</v>
      </c>
      <c r="F44" s="697">
        <f>SUM(F41+F38)</f>
        <v>836</v>
      </c>
      <c r="G44" s="697">
        <f>SUM(G41+G38)</f>
        <v>764</v>
      </c>
      <c r="H44" s="697">
        <v>820</v>
      </c>
      <c r="I44" s="746">
        <f t="shared" ref="I44:U44" si="6">I37+I38+I39+I41</f>
        <v>650</v>
      </c>
      <c r="J44" s="699">
        <f t="shared" si="6"/>
        <v>97</v>
      </c>
      <c r="K44" s="701">
        <f t="shared" si="6"/>
        <v>58</v>
      </c>
      <c r="L44" s="701">
        <f t="shared" si="6"/>
        <v>42</v>
      </c>
      <c r="M44" s="701">
        <f t="shared" si="6"/>
        <v>41</v>
      </c>
      <c r="N44" s="701">
        <f t="shared" si="6"/>
        <v>152</v>
      </c>
      <c r="O44" s="701">
        <f t="shared" si="6"/>
        <v>19</v>
      </c>
      <c r="P44" s="701">
        <f t="shared" si="6"/>
        <v>0</v>
      </c>
      <c r="Q44" s="701">
        <f t="shared" si="6"/>
        <v>0</v>
      </c>
      <c r="R44" s="701">
        <f t="shared" si="6"/>
        <v>0</v>
      </c>
      <c r="S44" s="701">
        <f t="shared" si="6"/>
        <v>0</v>
      </c>
      <c r="T44" s="701">
        <f t="shared" si="6"/>
        <v>0</v>
      </c>
      <c r="U44" s="746">
        <f t="shared" si="6"/>
        <v>0</v>
      </c>
      <c r="V44" s="747">
        <f>SUM(J44:U44)</f>
        <v>409</v>
      </c>
      <c r="W44" s="748">
        <f>+V44/I44*100</f>
        <v>62.923076923076927</v>
      </c>
    </row>
    <row r="45" spans="1:23" ht="17.25" thickBot="1">
      <c r="A45" s="742" t="s">
        <v>499</v>
      </c>
      <c r="B45" s="758"/>
      <c r="C45" s="744" t="s">
        <v>615</v>
      </c>
      <c r="D45" s="745">
        <f>+D42-D36</f>
        <v>64</v>
      </c>
      <c r="E45" s="745">
        <f>+E42-E36</f>
        <v>290</v>
      </c>
      <c r="F45" s="697">
        <f>SUM(F42-F36)</f>
        <v>30</v>
      </c>
      <c r="G45" s="697">
        <f>SUM(G42-G36)</f>
        <v>23</v>
      </c>
      <c r="H45" s="697">
        <v>20</v>
      </c>
      <c r="I45" s="746">
        <f>SUM(I42-I36)</f>
        <v>0</v>
      </c>
      <c r="J45" s="699">
        <f t="shared" ref="J45:U45" si="7">J42-J36</f>
        <v>108</v>
      </c>
      <c r="K45" s="701">
        <f t="shared" si="7"/>
        <v>-24</v>
      </c>
      <c r="L45" s="701">
        <f t="shared" si="7"/>
        <v>569</v>
      </c>
      <c r="M45" s="701">
        <f t="shared" si="7"/>
        <v>-114</v>
      </c>
      <c r="N45" s="701">
        <f t="shared" si="7"/>
        <v>-6</v>
      </c>
      <c r="O45" s="701">
        <f t="shared" si="7"/>
        <v>1383</v>
      </c>
      <c r="P45" s="701">
        <f>P42-P36</f>
        <v>0</v>
      </c>
      <c r="Q45" s="701">
        <f t="shared" si="7"/>
        <v>0</v>
      </c>
      <c r="R45" s="701">
        <f t="shared" si="7"/>
        <v>0</v>
      </c>
      <c r="S45" s="701">
        <f t="shared" si="7"/>
        <v>0</v>
      </c>
      <c r="T45" s="701">
        <f t="shared" si="7"/>
        <v>0</v>
      </c>
      <c r="U45" s="702">
        <f t="shared" si="7"/>
        <v>0</v>
      </c>
      <c r="V45" s="747">
        <f>SUM(J45:U45)</f>
        <v>1916</v>
      </c>
      <c r="W45" s="748" t="e">
        <f>+V45/I45*100</f>
        <v>#DIV/0!</v>
      </c>
    </row>
    <row r="46" spans="1:23" ht="17.25" thickBot="1">
      <c r="A46" s="757" t="s">
        <v>616</v>
      </c>
      <c r="B46" s="758"/>
      <c r="C46" s="760"/>
      <c r="D46" s="581">
        <f>+D45-D40</f>
        <v>-6741</v>
      </c>
      <c r="E46" s="581">
        <f>+E45-E40</f>
        <v>-6689</v>
      </c>
      <c r="F46" s="697">
        <f>SUM(F44-F36)</f>
        <v>-8597</v>
      </c>
      <c r="G46" s="697">
        <f>SUM(G44-G36)</f>
        <v>-8613</v>
      </c>
      <c r="H46" s="697">
        <v>-8904</v>
      </c>
      <c r="I46" s="746">
        <f>SUM(I44-I36)</f>
        <v>-9294</v>
      </c>
      <c r="J46" s="761">
        <f t="shared" ref="J46:U46" si="8">J45-J40</f>
        <v>-537</v>
      </c>
      <c r="K46" s="701">
        <f t="shared" si="8"/>
        <v>-669</v>
      </c>
      <c r="L46" s="701">
        <f t="shared" si="8"/>
        <v>-843</v>
      </c>
      <c r="M46" s="701">
        <f t="shared" si="8"/>
        <v>-759</v>
      </c>
      <c r="N46" s="701">
        <f t="shared" si="8"/>
        <v>-651</v>
      </c>
      <c r="O46" s="701">
        <f t="shared" si="8"/>
        <v>-663</v>
      </c>
      <c r="P46" s="701">
        <f t="shared" si="8"/>
        <v>0</v>
      </c>
      <c r="Q46" s="701">
        <f t="shared" si="8"/>
        <v>0</v>
      </c>
      <c r="R46" s="701">
        <f t="shared" si="8"/>
        <v>0</v>
      </c>
      <c r="S46" s="701">
        <f t="shared" si="8"/>
        <v>0</v>
      </c>
      <c r="T46" s="701">
        <f t="shared" si="8"/>
        <v>0</v>
      </c>
      <c r="U46" s="746">
        <f t="shared" si="8"/>
        <v>0</v>
      </c>
      <c r="V46" s="747">
        <f>SUM(J46:U46)</f>
        <v>-4122</v>
      </c>
      <c r="W46" s="748">
        <f>+V46/I46*100</f>
        <v>44.351194318915425</v>
      </c>
    </row>
  </sheetData>
  <mergeCells count="1">
    <mergeCell ref="C5:G5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6_2016 </vt:lpstr>
      <vt:lpstr>Město_příjmy </vt:lpstr>
      <vt:lpstr>Město_výdaje</vt:lpstr>
      <vt:lpstr>Rezerva OEK</vt:lpstr>
      <vt:lpstr>Přebytky min.let</vt:lpstr>
      <vt:lpstr>Domov seniorů</vt:lpstr>
      <vt:lpstr>Tereza</vt:lpstr>
      <vt:lpstr>Muzeum</vt:lpstr>
      <vt:lpstr>Knihovna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Kpt.Nálepky</vt:lpstr>
      <vt:lpstr>ZŠ Kupkova</vt:lpstr>
      <vt:lpstr>ZŠ Na Valtické</vt:lpstr>
      <vt:lpstr>ZŠ Slovácká</vt:lpstr>
      <vt:lpstr>ZŠ J.Noháče</vt:lpstr>
      <vt:lpstr>ZUŠ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vasicek</cp:lastModifiedBy>
  <cp:lastPrinted>2016-07-25T08:52:47Z</cp:lastPrinted>
  <dcterms:created xsi:type="dcterms:W3CDTF">2016-07-13T13:33:10Z</dcterms:created>
  <dcterms:modified xsi:type="dcterms:W3CDTF">2016-07-25T08:52:58Z</dcterms:modified>
</cp:coreProperties>
</file>